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ESIA 2022\№ 113 від 03.06.2022 РІШЕННЯ ВИКОНАВЧОГО КОМІТЕТУ\ОРИГІНАЛ\"/>
    </mc:Choice>
  </mc:AlternateContent>
  <bookViews>
    <workbookView xWindow="-105" yWindow="-105" windowWidth="23250" windowHeight="12570" activeTab="3"/>
  </bookViews>
  <sheets>
    <sheet name="ПОЧАТКОВИЙ" sheetId="9" r:id="rId1"/>
    <sheet name="18.03.2022" sheetId="10" r:id="rId2"/>
    <sheet name="07.04.2022" sheetId="11" r:id="rId3"/>
    <sheet name="03.06.2022" sheetId="12" r:id="rId4"/>
  </sheets>
  <definedNames>
    <definedName name="_xlnm.Print_Titles" localSheetId="3">'03.06.2022'!$12:$14</definedName>
    <definedName name="_xlnm.Print_Titles" localSheetId="2">'07.04.2022'!$12:$14</definedName>
    <definedName name="_xlnm.Print_Titles" localSheetId="1">'18.03.2022'!$12:$14</definedName>
    <definedName name="_xlnm.Print_Titles" localSheetId="0">ПОЧАТКОВИЙ!$12:$14</definedName>
    <definedName name="_xlnm.Print_Area" localSheetId="3">'03.06.2022'!$A$1:$J$63</definedName>
    <definedName name="_xlnm.Print_Area" localSheetId="2">'07.04.2022'!$A$1:$J$63</definedName>
    <definedName name="_xlnm.Print_Area" localSheetId="1">'18.03.2022'!$A$1:$J$63</definedName>
    <definedName name="_xlnm.Print_Area" localSheetId="0">ПОЧАТКОВИЙ!$A$1:$J$59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7" i="12" l="1"/>
  <c r="H28" i="12"/>
  <c r="H31" i="12" l="1"/>
  <c r="H60" i="12"/>
  <c r="H23" i="12" l="1"/>
  <c r="H59" i="12" l="1"/>
  <c r="H41" i="12" l="1"/>
  <c r="H55" i="12" l="1"/>
  <c r="J41" i="12"/>
  <c r="I41" i="12"/>
  <c r="H21" i="12"/>
  <c r="G60" i="12" l="1"/>
  <c r="H52" i="12"/>
  <c r="H51" i="12" s="1"/>
  <c r="G59" i="12"/>
  <c r="G58" i="12"/>
  <c r="G57" i="12"/>
  <c r="G56" i="12"/>
  <c r="G55" i="12"/>
  <c r="G54" i="12"/>
  <c r="H53" i="12"/>
  <c r="G53" i="12"/>
  <c r="J52" i="12"/>
  <c r="J51" i="12" s="1"/>
  <c r="I52" i="12"/>
  <c r="I51" i="12" s="1"/>
  <c r="G50" i="12"/>
  <c r="G49" i="12"/>
  <c r="H48" i="12"/>
  <c r="G48" i="12" s="1"/>
  <c r="J47" i="12"/>
  <c r="J46" i="12" s="1"/>
  <c r="I47" i="12"/>
  <c r="I46" i="12" s="1"/>
  <c r="H47" i="12"/>
  <c r="H46" i="12" s="1"/>
  <c r="G45" i="12"/>
  <c r="I44" i="12"/>
  <c r="G44" i="12"/>
  <c r="I43" i="12"/>
  <c r="G43" i="12" s="1"/>
  <c r="G42" i="12"/>
  <c r="G41" i="12"/>
  <c r="H40" i="12"/>
  <c r="G40" i="12" s="1"/>
  <c r="G39" i="12"/>
  <c r="J38" i="12"/>
  <c r="I38" i="12"/>
  <c r="G38" i="12" s="1"/>
  <c r="H37" i="12"/>
  <c r="G37" i="12" s="1"/>
  <c r="G36" i="12"/>
  <c r="G35" i="12"/>
  <c r="G34" i="12"/>
  <c r="G33" i="12"/>
  <c r="H32" i="12"/>
  <c r="G32" i="12" s="1"/>
  <c r="G31" i="12"/>
  <c r="G30" i="12"/>
  <c r="G29" i="12"/>
  <c r="G28" i="12"/>
  <c r="G27" i="12"/>
  <c r="J26" i="12"/>
  <c r="J16" i="12" s="1"/>
  <c r="J15" i="12" s="1"/>
  <c r="I26" i="12"/>
  <c r="H26" i="12"/>
  <c r="G26" i="12"/>
  <c r="G25" i="12"/>
  <c r="H24" i="12"/>
  <c r="G24" i="12" s="1"/>
  <c r="G23" i="12"/>
  <c r="G22" i="12"/>
  <c r="G21" i="12"/>
  <c r="G20" i="12"/>
  <c r="G19" i="12"/>
  <c r="H18" i="12"/>
  <c r="G18" i="12" s="1"/>
  <c r="G17" i="12"/>
  <c r="G47" i="12" l="1"/>
  <c r="G46" i="12" s="1"/>
  <c r="G52" i="12"/>
  <c r="G51" i="12" s="1"/>
  <c r="J61" i="12"/>
  <c r="G16" i="12"/>
  <c r="G15" i="12" s="1"/>
  <c r="G61" i="12" s="1"/>
  <c r="H16" i="12"/>
  <c r="H15" i="12" s="1"/>
  <c r="H61" i="12" s="1"/>
  <c r="I16" i="12"/>
  <c r="I15" i="12" s="1"/>
  <c r="I61" i="12" s="1"/>
  <c r="J26" i="11"/>
  <c r="I26" i="11"/>
  <c r="H26" i="11"/>
  <c r="H59" i="11" l="1"/>
  <c r="H60" i="11"/>
  <c r="G60" i="11"/>
  <c r="H52" i="11"/>
  <c r="H51" i="11" s="1"/>
  <c r="G59" i="11"/>
  <c r="G58" i="11"/>
  <c r="G57" i="11"/>
  <c r="G56" i="11"/>
  <c r="G55" i="11"/>
  <c r="G54" i="11"/>
  <c r="H53" i="11"/>
  <c r="G53" i="11"/>
  <c r="J52" i="11"/>
  <c r="I52" i="11"/>
  <c r="J51" i="11"/>
  <c r="I51" i="11"/>
  <c r="G50" i="11"/>
  <c r="G49" i="11"/>
  <c r="H48" i="11"/>
  <c r="H47" i="11" s="1"/>
  <c r="H46" i="11" s="1"/>
  <c r="G48" i="11"/>
  <c r="J47" i="11"/>
  <c r="I47" i="11"/>
  <c r="I46" i="11" s="1"/>
  <c r="J46" i="11"/>
  <c r="G45" i="11"/>
  <c r="I44" i="11"/>
  <c r="G44" i="11" s="1"/>
  <c r="I43" i="11"/>
  <c r="G43" i="11"/>
  <c r="G42" i="11"/>
  <c r="H41" i="11"/>
  <c r="G41" i="11"/>
  <c r="H40" i="11"/>
  <c r="G40" i="11" s="1"/>
  <c r="G39" i="11"/>
  <c r="J38" i="11"/>
  <c r="J16" i="11" s="1"/>
  <c r="J15" i="11" s="1"/>
  <c r="I38" i="11"/>
  <c r="G38" i="11" s="1"/>
  <c r="H37" i="11"/>
  <c r="H16" i="11" s="1"/>
  <c r="H15" i="11" s="1"/>
  <c r="G37" i="11"/>
  <c r="G36" i="11"/>
  <c r="G35" i="11"/>
  <c r="G34" i="11"/>
  <c r="G33" i="11"/>
  <c r="H32" i="11"/>
  <c r="G32" i="11" s="1"/>
  <c r="G31" i="11"/>
  <c r="G30" i="11"/>
  <c r="G29" i="11"/>
  <c r="G28" i="11"/>
  <c r="H27" i="11"/>
  <c r="G27" i="11"/>
  <c r="G26" i="11"/>
  <c r="G25" i="11"/>
  <c r="H24" i="11"/>
  <c r="G24" i="11"/>
  <c r="G23" i="11"/>
  <c r="G22" i="11"/>
  <c r="H21" i="11"/>
  <c r="G21" i="11"/>
  <c r="G20" i="11"/>
  <c r="G19" i="11"/>
  <c r="H18" i="11"/>
  <c r="G18" i="11"/>
  <c r="G17" i="11"/>
  <c r="J61" i="11" l="1"/>
  <c r="G47" i="11"/>
  <c r="G46" i="11" s="1"/>
  <c r="G52" i="11"/>
  <c r="G51" i="11" s="1"/>
  <c r="G16" i="11"/>
  <c r="G15" i="11" s="1"/>
  <c r="G61" i="11" s="1"/>
  <c r="H61" i="11"/>
  <c r="I16" i="11"/>
  <c r="I15" i="11" s="1"/>
  <c r="I61" i="11" s="1"/>
  <c r="H40" i="10"/>
  <c r="H59" i="10" l="1"/>
  <c r="G59" i="10"/>
  <c r="H60" i="10" l="1"/>
  <c r="H41" i="10"/>
  <c r="G41" i="10" s="1"/>
  <c r="H26" i="10"/>
  <c r="G26" i="10" s="1"/>
  <c r="H24" i="10" l="1"/>
  <c r="G24" i="10"/>
  <c r="G60" i="10" l="1"/>
  <c r="G58" i="10"/>
  <c r="G57" i="10"/>
  <c r="G56" i="10"/>
  <c r="G55" i="10"/>
  <c r="G54" i="10"/>
  <c r="H53" i="10"/>
  <c r="G53" i="10" s="1"/>
  <c r="J52" i="10"/>
  <c r="J51" i="10" s="1"/>
  <c r="I52" i="10"/>
  <c r="I51" i="10" s="1"/>
  <c r="G50" i="10"/>
  <c r="G49" i="10"/>
  <c r="H48" i="10"/>
  <c r="G48" i="10" s="1"/>
  <c r="J47" i="10"/>
  <c r="J46" i="10" s="1"/>
  <c r="I47" i="10"/>
  <c r="I46" i="10" s="1"/>
  <c r="G45" i="10"/>
  <c r="I44" i="10"/>
  <c r="G44" i="10" s="1"/>
  <c r="I43" i="10"/>
  <c r="G43" i="10" s="1"/>
  <c r="G42" i="10"/>
  <c r="G40" i="10"/>
  <c r="G39" i="10"/>
  <c r="J38" i="10"/>
  <c r="J16" i="10" s="1"/>
  <c r="J15" i="10" s="1"/>
  <c r="I38" i="10"/>
  <c r="G38" i="10" s="1"/>
  <c r="H37" i="10"/>
  <c r="G37" i="10" s="1"/>
  <c r="G36" i="10"/>
  <c r="G35" i="10"/>
  <c r="G34" i="10"/>
  <c r="G33" i="10"/>
  <c r="H32" i="10"/>
  <c r="G32" i="10" s="1"/>
  <c r="G31" i="10"/>
  <c r="G30" i="10"/>
  <c r="G29" i="10"/>
  <c r="G28" i="10"/>
  <c r="H27" i="10"/>
  <c r="G27" i="10" s="1"/>
  <c r="G25" i="10"/>
  <c r="G23" i="10"/>
  <c r="G22" i="10"/>
  <c r="H21" i="10"/>
  <c r="G21" i="10" s="1"/>
  <c r="G20" i="10"/>
  <c r="G19" i="10"/>
  <c r="H18" i="10"/>
  <c r="G18" i="10" s="1"/>
  <c r="G17" i="10"/>
  <c r="G52" i="10" l="1"/>
  <c r="H52" i="10"/>
  <c r="H51" i="10" s="1"/>
  <c r="J61" i="10"/>
  <c r="G47" i="10"/>
  <c r="G46" i="10" s="1"/>
  <c r="H47" i="10"/>
  <c r="H46" i="10" s="1"/>
  <c r="G51" i="10"/>
  <c r="H16" i="10"/>
  <c r="H15" i="10" s="1"/>
  <c r="G16" i="10"/>
  <c r="G15" i="10" s="1"/>
  <c r="I16" i="10"/>
  <c r="I15" i="10" s="1"/>
  <c r="I61" i="10" s="1"/>
  <c r="G29" i="9"/>
  <c r="G61" i="10" l="1"/>
  <c r="H61" i="10"/>
  <c r="H25" i="9"/>
  <c r="J44" i="9" l="1"/>
  <c r="I44" i="9"/>
  <c r="H45" i="9"/>
  <c r="H44" i="9" s="1"/>
  <c r="G45" i="9"/>
  <c r="H50" i="9" l="1"/>
  <c r="I41" i="9" l="1"/>
  <c r="H38" i="9"/>
  <c r="I40" i="9" l="1"/>
  <c r="H30" i="9"/>
  <c r="H21" i="9" l="1"/>
  <c r="H18" i="9"/>
  <c r="G24" i="9" l="1"/>
  <c r="G23" i="9"/>
  <c r="G32" i="9" l="1"/>
  <c r="G31" i="9"/>
  <c r="G56" i="9" l="1"/>
  <c r="G55" i="9"/>
  <c r="G54" i="9"/>
  <c r="G53" i="9"/>
  <c r="G52" i="9"/>
  <c r="G51" i="9"/>
  <c r="G50" i="9"/>
  <c r="J49" i="9"/>
  <c r="J48" i="9" s="1"/>
  <c r="I49" i="9"/>
  <c r="I48" i="9" s="1"/>
  <c r="H49" i="9"/>
  <c r="H48" i="9" s="1"/>
  <c r="G47" i="9"/>
  <c r="G46" i="9"/>
  <c r="G44" i="9" s="1"/>
  <c r="G43" i="9" s="1"/>
  <c r="J43" i="9"/>
  <c r="I43" i="9"/>
  <c r="H43" i="9"/>
  <c r="G42" i="9"/>
  <c r="G41" i="9"/>
  <c r="G40" i="9"/>
  <c r="G39" i="9"/>
  <c r="G38" i="9"/>
  <c r="G37" i="9"/>
  <c r="J36" i="9"/>
  <c r="J16" i="9" s="1"/>
  <c r="J15" i="9" s="1"/>
  <c r="I36" i="9"/>
  <c r="G36" i="9"/>
  <c r="H35" i="9"/>
  <c r="G34" i="9"/>
  <c r="G33" i="9"/>
  <c r="G30" i="9"/>
  <c r="G28" i="9"/>
  <c r="G27" i="9"/>
  <c r="G26" i="9"/>
  <c r="G25" i="9"/>
  <c r="G22" i="9"/>
  <c r="G21" i="9"/>
  <c r="G20" i="9"/>
  <c r="G19" i="9"/>
  <c r="G18" i="9"/>
  <c r="G17" i="9"/>
  <c r="G35" i="9" l="1"/>
  <c r="H16" i="9"/>
  <c r="H15" i="9" s="1"/>
  <c r="H57" i="9" s="1"/>
  <c r="G49" i="9"/>
  <c r="G48" i="9" s="1"/>
  <c r="J57" i="9"/>
  <c r="G16" i="9"/>
  <c r="G15" i="9" s="1"/>
  <c r="I16" i="9"/>
  <c r="I15" i="9" s="1"/>
  <c r="I57" i="9" s="1"/>
  <c r="G57" i="9" l="1"/>
</calcChain>
</file>

<file path=xl/sharedStrings.xml><?xml version="1.0" encoding="utf-8"?>
<sst xmlns="http://schemas.openxmlformats.org/spreadsheetml/2006/main" count="960" uniqueCount="211">
  <si>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</si>
  <si>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</si>
  <si>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</si>
  <si>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</si>
  <si>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</si>
  <si>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</si>
  <si>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</si>
  <si>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</si>
  <si>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</si>
  <si>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</si>
  <si>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</si>
  <si>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</si>
  <si>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</si>
  <si>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</si>
  <si>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</si>
  <si>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</si>
  <si>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</si>
  <si>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</si>
  <si>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</si>
  <si>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</si>
  <si>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</si>
  <si>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</si>
  <si>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</si>
  <si>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</si>
  <si>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</si>
  <si>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0116030</t>
  </si>
  <si>
    <t>6030</t>
  </si>
  <si>
    <t>0620</t>
  </si>
  <si>
    <t>Організація благоустрою населених пунктів</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</si>
  <si>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</si>
  <si>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</si>
  <si>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</si>
  <si>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</si>
  <si>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</si>
  <si>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0117130</t>
  </si>
  <si>
    <t>7130</t>
  </si>
  <si>
    <t>0421</t>
  </si>
  <si>
    <t>Здійснення заходів із землеустрою</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</si>
  <si>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</si>
  <si>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</si>
  <si>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</si>
  <si>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</si>
  <si>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</si>
  <si>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0117693</t>
  </si>
  <si>
    <t>7693</t>
  </si>
  <si>
    <t>Інші заходи, пов`язані з економічною діяльністю</t>
  </si>
  <si>
    <t>0118340</t>
  </si>
  <si>
    <t>8340</t>
  </si>
  <si>
    <t>0540</t>
  </si>
  <si>
    <t>Природоохоронні заходи за рахунок цільових фондів</t>
  </si>
  <si>
    <t>Програма "Охорона навколишнього природного середовища на 2018-2021 роки"</t>
  </si>
  <si>
    <t>Рішення сільської ради від 30.05.2018  № 4/357</t>
  </si>
  <si>
    <t>УСЬОГО</t>
  </si>
  <si>
    <t>X</t>
  </si>
  <si>
    <t>Сільський голова</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</si>
  <si>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</si>
  <si>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</si>
  <si>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</si>
  <si>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</si>
  <si>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</si>
  <si>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</si>
  <si>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</si>
  <si>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</si>
  <si>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</si>
  <si>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</si>
  <si>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</si>
  <si>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</si>
  <si>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</si>
  <si>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</si>
  <si>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</si>
  <si>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</si>
  <si>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</si>
  <si>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</si>
  <si>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</si>
  <si>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</si>
  <si>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Програма соціального захисту на 2021-2023 роки</t>
  </si>
  <si>
    <t>Програма надання фінансової підтримки комунальному некомерційному підприємству «Луцький районний центр первинної медико-санітарної допомоги на 2021 рік»</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</si>
  <si>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</si>
  <si>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</si>
  <si>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</si>
  <si>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</si>
  <si>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</si>
  <si>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</si>
  <si>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</si>
  <si>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</si>
  <si>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</si>
  <si>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</si>
  <si>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</si>
  <si>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</si>
  <si>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</si>
  <si>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</si>
  <si>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</si>
  <si>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</si>
  <si>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</si>
  <si>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</si>
  <si>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</si>
  <si>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до рішення сільської ради "Про бюджет сільської територіальної громади на 2021 рік"</t>
  </si>
  <si>
    <t>до рішення сільської ради від 24.12.2020 року №2/3</t>
  </si>
  <si>
    <t>Рішення сільської ради від 03.03.2021  № 4/6</t>
  </si>
  <si>
    <t>0111021</t>
  </si>
  <si>
    <t>1021</t>
  </si>
  <si>
    <t>0921</t>
  </si>
  <si>
    <t>Надання загальної середньої освіти закладами загальної середньої освіти</t>
  </si>
  <si>
    <t>Рішення сільської ради від 03.03.2021  № 4/7</t>
  </si>
  <si>
    <t>0116082</t>
  </si>
  <si>
    <t>Рішення сільської ради від 03.03.2021  №4/6</t>
  </si>
  <si>
    <t>Рішення сільської ради від 29.03.2019  №8/6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</si>
  <si>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</si>
  <si>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</si>
  <si>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</si>
  <si>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</si>
  <si>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Рішення сільської ради від 03.03.2021 №4/4</t>
  </si>
  <si>
    <t>Рішення сільської ради від 03.03.2021  №4/5</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</si>
  <si>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</si>
  <si>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</si>
  <si>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</si>
  <si>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t>
  </si>
  <si>
    <t>Програма відшкодування різниці в тарифах по ВКП «Грань»</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</si>
  <si>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</si>
  <si>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</si>
  <si>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</si>
  <si>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</si>
  <si>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</si>
  <si>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 xml:space="preserve">Програма „Підтримки органів виконавчої влади Луцького району на 2021 рік" </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</si>
  <si>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</si>
  <si>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</si>
  <si>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</si>
  <si>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</si>
  <si>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</si>
  <si>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</si>
  <si>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</si>
  <si>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</si>
  <si>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</si>
  <si>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Рішення сільської ради від 24.03.2021 №5/5</t>
  </si>
  <si>
    <t xml:space="preserve">Рішення сільської ради від 24.03.2021  №5/6 </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</si>
  <si>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2021-2023 роки</t>
  </si>
  <si>
    <t>Рішення сільської ради від 24.03.2021 №5/7</t>
  </si>
  <si>
    <t>Програма благоустрою населених пунктів Боратинської сільської ради на 2021-2023 роки</t>
  </si>
  <si>
    <t xml:space="preserve">Рішення сільської ради від 24.03.2021 №5/9 </t>
  </si>
  <si>
    <t>Рішення сільської ради від 24.03.2021 №5/8</t>
  </si>
  <si>
    <t>Програма розвитку культури Боратинської сільської ради на 2021-2023 роки</t>
  </si>
  <si>
    <t xml:space="preserve">Програма захисту населення і території від надзвичайних ситуацій техногенного і природного характеру на 2019-2023 роки </t>
  </si>
  <si>
    <t xml:space="preserve">Рішення сільської ради від 24.03.2021 №5/13  </t>
  </si>
  <si>
    <t>Рішення сільської ради від 03.03.2021  №4/4</t>
  </si>
  <si>
    <t xml:space="preserve">Програма забезпечення особистої безпеки громадян та протидії злочинності на 2021-2023 роки </t>
  </si>
  <si>
    <t xml:space="preserve">Рішення сільської ради від 23.04.2021 № 6/3  </t>
  </si>
  <si>
    <t>Рішення сільської ради від 23.04.2021 № 6/4</t>
  </si>
  <si>
    <t>Рішення сільської ради від 24.03.2021 № 5/10</t>
  </si>
  <si>
    <t>0118330</t>
  </si>
  <si>
    <t>8330</t>
  </si>
  <si>
    <t>Інша діяльність у сфері екології та охорони природних ресурсів</t>
  </si>
  <si>
    <t>Програма забезпечення виконання заходів мобілізаційної підготовки та територіальної оборони,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об’єднаної територіальної громади</t>
  </si>
  <si>
    <t>Рішення сільської ради від 24.03.2021  №5/4</t>
  </si>
  <si>
    <t>Програма "Поліцейський офіцерм громади" Боратинської сільської ради на 2020-2022 роки</t>
  </si>
  <si>
    <t xml:space="preserve">Рішення сільської ради від 10.07.2019 №16/6  </t>
  </si>
  <si>
    <t>Рішення сільської ради від 30.06.2021 № 7/5</t>
  </si>
  <si>
    <t>0114082</t>
  </si>
  <si>
    <t>Рішення сільської ради від 06.08.2021  №8/6</t>
  </si>
  <si>
    <t>Рішення сільської ради від 06.08.2021  №8/7</t>
  </si>
  <si>
    <t>0113032</t>
  </si>
  <si>
    <t>3032</t>
  </si>
  <si>
    <t>1070</t>
  </si>
  <si>
    <t>Надання пільг окремим категоріям громадян з оплати послуг зв`язку</t>
  </si>
  <si>
    <t>0113192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</si>
  <si>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</si>
  <si>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</si>
  <si>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</si>
  <si>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 xml:space="preserve">Розподіл витрат бюджету сільської територіальної громади на реалізацію місцевих програм у 2022 році </t>
  </si>
  <si>
    <t>Додаток №7</t>
  </si>
  <si>
    <t xml:space="preserve">до рішення сільської ради від    .12.2021 року </t>
  </si>
  <si>
    <t>"Про бюджет сільської територіальної громади на 2022 рік"</t>
  </si>
  <si>
    <t>1013133</t>
  </si>
  <si>
    <t>3133</t>
  </si>
  <si>
    <t>Інші заходи та заклади молодіжної політики</t>
  </si>
  <si>
    <t>Програма надання фінансової підтримки комунальному некомерційному підприємству «Центр первинної медико-санітарної допомоги Боратинської сільської ради»</t>
  </si>
  <si>
    <t xml:space="preserve">Рішення сільської ради від 24.12.2019  №13/3 </t>
  </si>
  <si>
    <t>Програма «Ініціативна молодь» Боратинської сільської ради на 2020-2022 роки</t>
  </si>
  <si>
    <t>Рішення сільської ради від 24.12.2021 № 11/6</t>
  </si>
  <si>
    <t>Програма розвитку фізичної культури та спорту Боратинської територіальної громади на 2021-2023 роки</t>
  </si>
  <si>
    <t xml:space="preserve">Програма розвитку та підтримки обдарованих і талановитих учнів Боратинської сільської ради </t>
  </si>
  <si>
    <t xml:space="preserve">Програма підтримки комунального підприємства "Боратин" </t>
  </si>
  <si>
    <t>Програма оздоровлення та відпочинку дітей Боратинської сільської ради на 2021-2023 роки</t>
  </si>
  <si>
    <t>Програма підтримки індивідуального житлового  будівництва на селі "Власний дім" на 2021-2023 роки</t>
  </si>
  <si>
    <t>Програма забезпечення громадян Боратинської сільської ради, які страждають на рідкісні (орфанні) захворювання, лікарськими засобами на 2021-2022 роки</t>
  </si>
  <si>
    <t>до рішення виконавчого комітету</t>
  </si>
  <si>
    <t>до рішення сільської ради "Про бюджет сільської територіальної громади на 2022 рік"</t>
  </si>
  <si>
    <t>0113035</t>
  </si>
  <si>
    <t>3035</t>
  </si>
  <si>
    <t>Компенсаційні виплати за пільговий проїзд окремих категорій громадян на залізничному транспорті</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</si>
  <si>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</si>
  <si>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</si>
  <si>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</si>
  <si>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0118240</t>
  </si>
  <si>
    <t>8240</t>
  </si>
  <si>
    <t>0380</t>
  </si>
  <si>
    <t>Заходи та роботи з територіальної оборони</t>
  </si>
  <si>
    <t>Зміни до додатку №7</t>
  </si>
  <si>
    <t>сільської ради від 18.03.2022 року №63</t>
  </si>
  <si>
    <t>Рішення виконавчого комітету сільської ради від 18.03.2022 № 65</t>
  </si>
  <si>
    <t>Додаток № 5</t>
  </si>
  <si>
    <t>Програма заходів територіальної оборони Боратинської
сільської на 2022-2024 роки</t>
  </si>
  <si>
    <t>сільської ради від 07.04.2022 року №77</t>
  </si>
  <si>
    <t>Додаток № 6</t>
  </si>
  <si>
    <t xml:space="preserve">Програма „Підтримки органів виконавчої влади Луцького району на 2022 рік" </t>
  </si>
  <si>
    <t>сільської ради від 03.06.2022 року № 113</t>
  </si>
  <si>
    <t>Рішення сільської ради від 03.03.2021  №4/5             Рішення виконавчого комітету сільської ради від 03.06.2022 № 110</t>
  </si>
  <si>
    <t>Рішення сільської ради від 03.03.2021  №4/5    Рішення виконавчого комітету сільської ради від 03.06.2022 № 110</t>
  </si>
  <si>
    <t>Рішення виконавчого комітету сільської ради від 03.06.2022 № 111</t>
  </si>
  <si>
    <t>Рішення виконавчого комітету сільської ради від 03.06.2022 № 109</t>
  </si>
  <si>
    <t>Рішення виконавчого комітету сільської ради від 03.06.2022 № 108</t>
  </si>
  <si>
    <t xml:space="preserve">Рішення сільської ради від 10.07.2019 №16/6               Рішення виконавчого комітету сільської ради від 03.06.2022 № 114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</si>
</sst>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0" x14ac:knownFonts="1">
    <font>
      <sz val="10"/>
      <color theme="1"/>
      <name val="Calibri"/>
      <family val="2"/>
      <charset val="204"/>
      <scheme val="minor"/>
    </font>
    <font>
      <b/>
      <sz val="10"/>
      <color indexed="8"/>
      <name val="Calibri"/>
      <family val="2"/>
      <charset val="204"/>
    </font>
    <font>
      <sz val="8"/>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
      <sz val="10"/>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0" fontId="9" fillId="0" borderId="0"/>
  </cellStyleXfs>
  <cellXfs count="111">
    <xf numFmtId="0" fontId="0" fillId="0" borderId="0" xfId="0"/>
    <xf numFmtId="0" fontId="0" fillId="2" borderId="0" xfId="0" applyFill="1"/>
    <xf numFmtId="0" fontId="0" fillId="2" borderId="0" xfId="0"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0" fillId="2" borderId="0" xfId="0" applyFill="1" applyAlignment="1">
      <alignment horizontal="center"/>
    </xf>
    <xf numFmtId="0" fontId="3" fillId="0" borderId="0" xfId="1"/>
    <xf numFmtId="0" fontId="4"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4" fillId="0" borderId="0" xfId="1" applyNumberFormat="1" applyFont="1" applyFill="1" applyBorder="1" applyAlignment="1" applyProtection="1"/>
    <xf numFmtId="0" fontId="6" fillId="2" borderId="0" xfId="0" applyFont="1" applyFill="1" applyAlignment="1">
      <alignment horizontal="left"/>
    </xf>
    <xf numFmtId="0" fontId="7" fillId="2" borderId="0" xfId="0" applyFont="1" applyFill="1"/>
    <xf numFmtId="0" fontId="7" fillId="0" borderId="0" xfId="0" applyFont="1"/>
    <xf numFmtId="49" fontId="1" fillId="2" borderId="1" xfId="0" applyNumberFormat="1" applyFont="1" applyFill="1" applyBorder="1" applyAlignment="1">
      <alignment vertical="center"/>
    </xf>
    <xf numFmtId="4" fontId="0" fillId="0" borderId="1" xfId="0" quotePrefix="1" applyNumberFormat="1" applyBorder="1" applyAlignment="1">
      <alignment vertical="center" wrapText="1"/>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4" fillId="0" borderId="0" xfId="2" applyFont="1" applyAlignment="1"/>
    <xf numFmtId="4" fontId="0" fillId="2" borderId="1" xfId="0" quotePrefix="1" applyNumberFormat="1" applyFill="1" applyBorder="1" applyAlignment="1">
      <alignmen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0" fontId="0" fillId="2" borderId="1" xfId="0" applyFill="1" applyBorder="1" applyAlignment="1">
      <alignment horizontal="center" vertical="center" wrapText="1"/>
    </xf>
    <xf numFmtId="0" fontId="4" fillId="0" borderId="0" xfId="1" applyNumberFormat="1" applyFont="1" applyFill="1" applyBorder="1" applyAlignment="1" applyProtection="1">
      <alignment horizontal="left"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4" fontId="0" fillId="0" borderId="3" xfId="0" quotePrefix="1" applyNumberFormat="1" applyBorder="1" applyAlignment="1">
      <alignment horizontal="left" vertical="center" wrapText="1"/>
    </xf>
    <xf numFmtId="0" fontId="0" fillId="0" borderId="1" xfId="0" quotePrefix="1" applyBorder="1" applyAlignment="1">
      <alignment horizontal="center" vertical="center" wrapText="1"/>
    </xf>
    <xf numFmtId="4" fontId="0" fillId="0" borderId="1" xfId="0" quotePrefix="1" applyNumberFormat="1" applyBorder="1" applyAlignment="1">
      <alignment horizontal="center" vertical="center" wrapText="1"/>
    </xf>
    <xf numFmtId="4" fontId="0" fillId="3" borderId="1" xfId="0" quotePrefix="1" applyNumberFormat="1" applyFill="1" applyBorder="1" applyAlignment="1">
      <alignment vertical="center" wrapText="1"/>
    </xf>
    <xf numFmtId="0" fontId="0" fillId="3" borderId="1" xfId="0" quotePrefix="1" applyFill="1" applyBorder="1" applyAlignment="1">
      <alignment horizontal="left" vertical="center" wrapText="1"/>
    </xf>
    <xf numFmtId="4" fontId="0" fillId="3" borderId="1" xfId="0" quotePrefix="1" applyNumberFormat="1" applyFill="1" applyBorder="1" applyAlignment="1">
      <alignment horizontal="left" vertical="center" wrapText="1"/>
    </xf>
    <xf numFmtId="0" fontId="0" fillId="3" borderId="1" xfId="0" applyFill="1" applyBorder="1" applyAlignment="1">
      <alignment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3" xfId="0" quotePrefix="1" applyNumberFormat="1" applyBorder="1" applyAlignment="1">
      <alignment horizontal="left" vertical="center" wrapText="1"/>
    </xf>
    <xf numFmtId="4" fontId="0" fillId="0" borderId="3" xfId="0" quotePrefix="1" applyNumberFormat="1" applyBorder="1" applyAlignment="1">
      <alignment horizontal="left" vertical="center"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4" fillId="0" borderId="0" xfId="1" applyNumberFormat="1" applyFont="1" applyFill="1" applyBorder="1" applyAlignment="1" applyProtection="1">
      <alignment horizontal="left"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xf numFmtId="0" fontId="0" fillId="0" borderId="3" xfId="0" quotePrefix="1" applyBorder="1" applyAlignment="1">
      <alignment horizontal="left" vertical="center" wrapText="1"/>
    </xf>
    <xf numFmtId="0" fontId="0" fillId="0" borderId="5" xfId="0" quotePrefix="1" applyBorder="1" applyAlignment="1">
      <alignment horizontal="left" vertical="center" wrapText="1"/>
    </xf>
    <xf numFmtId="0" fontId="0" fillId="0" borderId="4" xfId="0" quotePrefix="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5" xfId="0" quotePrefix="1" applyNumberFormat="1" applyBorder="1" applyAlignment="1">
      <alignment horizontal="left" vertical="center" wrapText="1"/>
    </xf>
    <xf numFmtId="4" fontId="0" fillId="0" borderId="4"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0" xfId="1" applyNumberFormat="1" applyFont="1" applyFill="1" applyBorder="1" applyAlignment="1" applyProtection="1">
      <alignment horizontal="center"/>
    </xf>
    <xf numFmtId="0" fontId="4" fillId="0" borderId="0" xfId="2" applyFont="1" applyAlignment="1">
      <alignment horizontal="left"/>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wrapText="1"/>
    </xf>
    <xf numFmtId="0" fontId="0" fillId="2" borderId="3" xfId="0" applyFill="1" applyBorder="1" applyAlignment="1">
      <alignment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164" fontId="0" fillId="3" borderId="1" xfId="0" applyNumberFormat="1" applyFill="1" applyBorder="1" applyAlignment="1">
      <alignment horizontal="right" vertical="center"/>
    </xf>
  </cellXfs>
  <cellStyles count="4">
    <cellStyle name="Звичайний" xfId="0" builtinId="0"/>
    <cellStyle name="Звичайний 2" xfId="1"/>
    <cellStyle name="Обычный 2" xfId="3"/>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96" zoomScaleNormal="96" workbookViewId="0">
      <pane xSplit="7" ySplit="14" topLeftCell="H21" activePane="bottomRight" state="frozen"/>
      <selection pane="topRight" activeCell="H1" sqref="H1"/>
      <selection pane="bottomLeft" activeCell="A15" sqref="A15"/>
      <selection pane="bottomRight" activeCell="E29" sqref="E29"/>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63</v>
      </c>
      <c r="I1" s="18"/>
      <c r="J1"/>
    </row>
    <row r="2" spans="1:12" x14ac:dyDescent="0.2">
      <c r="A2" s="14"/>
      <c r="B2" s="14"/>
      <c r="C2" s="14"/>
      <c r="D2" s="18"/>
      <c r="E2" s="18"/>
      <c r="F2" s="18"/>
      <c r="G2" s="14"/>
      <c r="H2" s="104" t="s">
        <v>169</v>
      </c>
      <c r="I2" s="104"/>
      <c r="J2" s="104"/>
      <c r="K2" s="38"/>
      <c r="L2" s="38"/>
    </row>
    <row r="3" spans="1:12" hidden="1" x14ac:dyDescent="0.2">
      <c r="A3" s="14"/>
      <c r="B3" s="14"/>
      <c r="C3" s="14"/>
      <c r="D3" s="18"/>
      <c r="E3" s="18"/>
      <c r="F3" s="18"/>
      <c r="G3" s="14"/>
      <c r="H3" s="104" t="s">
        <v>97</v>
      </c>
      <c r="I3" s="104"/>
      <c r="J3" s="104"/>
      <c r="K3" s="38"/>
      <c r="L3" s="38"/>
    </row>
    <row r="4" spans="1:12" ht="13.5" customHeight="1" x14ac:dyDescent="0.2">
      <c r="A4" s="14"/>
      <c r="B4" s="14"/>
      <c r="C4" s="14"/>
      <c r="D4" s="15"/>
      <c r="E4" s="15"/>
      <c r="F4" s="15"/>
      <c r="G4" s="14"/>
      <c r="H4" s="105" t="s">
        <v>170</v>
      </c>
      <c r="I4" s="105"/>
      <c r="J4" s="105"/>
    </row>
    <row r="5" spans="1:12" ht="9" customHeight="1" x14ac:dyDescent="0.2">
      <c r="A5" s="14"/>
      <c r="B5" s="14"/>
      <c r="C5" s="14"/>
      <c r="D5" s="15"/>
      <c r="E5" s="15"/>
      <c r="F5" s="15"/>
      <c r="G5" s="14"/>
      <c r="H5" s="14"/>
      <c r="I5" s="45"/>
      <c r="J5" s="45"/>
    </row>
    <row r="6" spans="1:12" ht="23.25" customHeight="1" x14ac:dyDescent="0.3">
      <c r="A6" s="106" t="s">
        <v>168</v>
      </c>
      <c r="B6" s="106"/>
      <c r="C6" s="106"/>
      <c r="D6" s="106"/>
      <c r="E6" s="106"/>
      <c r="F6" s="106"/>
      <c r="G6" s="106"/>
      <c r="H6" s="106"/>
      <c r="I6" s="106"/>
      <c r="J6" s="106"/>
    </row>
    <row r="7" spans="1:12" ht="24.75" hidden="1" customHeight="1" x14ac:dyDescent="0.3">
      <c r="A7" s="106" t="s">
        <v>96</v>
      </c>
      <c r="B7" s="106"/>
      <c r="C7" s="106"/>
      <c r="D7" s="106"/>
      <c r="E7" s="106"/>
      <c r="F7" s="106"/>
      <c r="G7" s="106"/>
      <c r="H7" s="106"/>
      <c r="I7" s="106"/>
      <c r="J7" s="106"/>
    </row>
    <row r="8" spans="1:12" ht="25.5" customHeight="1" x14ac:dyDescent="0.3">
      <c r="A8" s="103" t="s">
        <v>167</v>
      </c>
      <c r="B8" s="103"/>
      <c r="C8" s="103"/>
      <c r="D8" s="103"/>
      <c r="E8" s="103"/>
      <c r="F8" s="103"/>
      <c r="G8" s="103"/>
      <c r="H8" s="103"/>
      <c r="I8" s="103"/>
      <c r="J8" s="103"/>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100" t="s">
        <v>3</v>
      </c>
      <c r="B12" s="100" t="s">
        <v>4</v>
      </c>
      <c r="C12" s="100" t="s">
        <v>5</v>
      </c>
      <c r="D12" s="99" t="s">
        <v>6</v>
      </c>
      <c r="E12" s="99" t="s">
        <v>7</v>
      </c>
      <c r="F12" s="100" t="s">
        <v>8</v>
      </c>
      <c r="G12" s="99" t="s">
        <v>9</v>
      </c>
      <c r="H12" s="99" t="s">
        <v>10</v>
      </c>
      <c r="I12" s="99" t="s">
        <v>11</v>
      </c>
      <c r="J12" s="99"/>
    </row>
    <row r="13" spans="1:12" ht="48.75" customHeight="1" x14ac:dyDescent="0.2">
      <c r="A13" s="99"/>
      <c r="B13" s="99"/>
      <c r="C13" s="99"/>
      <c r="D13" s="99"/>
      <c r="E13" s="99"/>
      <c r="F13" s="99"/>
      <c r="G13" s="99"/>
      <c r="H13" s="99"/>
      <c r="I13" s="44" t="s">
        <v>12</v>
      </c>
      <c r="J13" s="44" t="s">
        <v>13</v>
      </c>
    </row>
    <row r="14" spans="1:12" ht="15" customHeight="1" x14ac:dyDescent="0.2">
      <c r="A14" s="17">
        <v>1</v>
      </c>
      <c r="B14" s="17">
        <v>2</v>
      </c>
      <c r="C14" s="17">
        <v>3</v>
      </c>
      <c r="D14" s="17">
        <v>4</v>
      </c>
      <c r="E14" s="17">
        <v>5</v>
      </c>
      <c r="F14" s="17">
        <v>6</v>
      </c>
      <c r="G14" s="17">
        <v>7</v>
      </c>
      <c r="H14" s="17">
        <v>8</v>
      </c>
      <c r="I14" s="17">
        <v>9</v>
      </c>
      <c r="J14" s="17">
        <v>10</v>
      </c>
    </row>
    <row r="15" spans="1:12" ht="19.5" customHeight="1" x14ac:dyDescent="0.2">
      <c r="A15" s="3" t="s">
        <v>14</v>
      </c>
      <c r="B15" s="4" t="s">
        <v>15</v>
      </c>
      <c r="C15" s="4" t="s">
        <v>15</v>
      </c>
      <c r="D15" s="4" t="s">
        <v>16</v>
      </c>
      <c r="E15" s="4" t="s">
        <v>15</v>
      </c>
      <c r="F15" s="4" t="s">
        <v>15</v>
      </c>
      <c r="G15" s="5">
        <f>G16</f>
        <v>16512675</v>
      </c>
      <c r="H15" s="5">
        <f>H16</f>
        <v>15917675</v>
      </c>
      <c r="I15" s="5">
        <f>I16</f>
        <v>595000</v>
      </c>
      <c r="J15" s="5">
        <f>J16</f>
        <v>300000</v>
      </c>
    </row>
    <row r="16" spans="1:12" ht="19.5" customHeight="1" x14ac:dyDescent="0.2">
      <c r="A16" s="22" t="s">
        <v>62</v>
      </c>
      <c r="B16" s="4" t="s">
        <v>15</v>
      </c>
      <c r="C16" s="4" t="s">
        <v>15</v>
      </c>
      <c r="D16" s="4" t="s">
        <v>16</v>
      </c>
      <c r="E16" s="4" t="s">
        <v>15</v>
      </c>
      <c r="F16" s="4" t="s">
        <v>15</v>
      </c>
      <c r="G16" s="5">
        <f>SUM(G17:G42)</f>
        <v>16512675</v>
      </c>
      <c r="H16" s="5">
        <f>SUM(H17:H42)</f>
        <v>15917675</v>
      </c>
      <c r="I16" s="5">
        <f>SUM(I17:I42)</f>
        <v>595000</v>
      </c>
      <c r="J16" s="5">
        <f>SUM(J17:J42)</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customHeight="1" x14ac:dyDescent="0.2">
      <c r="A18" s="6" t="s">
        <v>17</v>
      </c>
      <c r="B18" s="7" t="s">
        <v>18</v>
      </c>
      <c r="C18" s="7" t="s">
        <v>19</v>
      </c>
      <c r="D18" s="7" t="s">
        <v>20</v>
      </c>
      <c r="E18" s="54" t="s">
        <v>179</v>
      </c>
      <c r="F18" s="54" t="s">
        <v>106</v>
      </c>
      <c r="G18" s="8">
        <f t="shared" ref="G18:G38" si="0">SUM(H18:I18)</f>
        <v>59140</v>
      </c>
      <c r="H18" s="9">
        <f>59140</f>
        <v>59140</v>
      </c>
      <c r="I18" s="9">
        <v>0</v>
      </c>
      <c r="J18" s="9">
        <v>0</v>
      </c>
    </row>
    <row r="19" spans="1:10" ht="105"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101" t="s">
        <v>21</v>
      </c>
      <c r="B20" s="97" t="s">
        <v>22</v>
      </c>
      <c r="C20" s="97" t="s">
        <v>23</v>
      </c>
      <c r="D20" s="97" t="s">
        <v>24</v>
      </c>
      <c r="E20" s="7" t="s">
        <v>76</v>
      </c>
      <c r="F20" s="7" t="s">
        <v>103</v>
      </c>
      <c r="G20" s="8">
        <f t="shared" si="0"/>
        <v>0</v>
      </c>
      <c r="H20" s="9"/>
      <c r="I20" s="9">
        <v>0</v>
      </c>
      <c r="J20" s="9">
        <v>0</v>
      </c>
    </row>
    <row r="21" spans="1:10" ht="87" customHeight="1" x14ac:dyDescent="0.2">
      <c r="A21" s="102"/>
      <c r="B21" s="98"/>
      <c r="C21" s="98"/>
      <c r="D21" s="98"/>
      <c r="E21" s="7" t="s">
        <v>174</v>
      </c>
      <c r="F21" s="7" t="s">
        <v>157</v>
      </c>
      <c r="G21" s="8">
        <f t="shared" si="0"/>
        <v>1500000</v>
      </c>
      <c r="H21" s="9">
        <f>1500000</f>
        <v>1500000</v>
      </c>
      <c r="I21" s="9"/>
      <c r="J21" s="9"/>
    </row>
    <row r="22" spans="1:10" ht="78" customHeight="1" x14ac:dyDescent="0.2">
      <c r="A22" s="46" t="s">
        <v>107</v>
      </c>
      <c r="B22" s="47" t="s">
        <v>108</v>
      </c>
      <c r="C22" s="47" t="s">
        <v>109</v>
      </c>
      <c r="D22" s="48" t="s">
        <v>110</v>
      </c>
      <c r="E22" s="7" t="s">
        <v>181</v>
      </c>
      <c r="F22" s="7" t="s">
        <v>133</v>
      </c>
      <c r="G22" s="8">
        <f t="shared" si="0"/>
        <v>500000</v>
      </c>
      <c r="H22" s="9">
        <v>500000</v>
      </c>
      <c r="I22" s="9"/>
      <c r="J22" s="9"/>
    </row>
    <row r="23" spans="1:10" ht="59.25" hidden="1" customHeight="1" x14ac:dyDescent="0.2">
      <c r="A23" s="49" t="s">
        <v>159</v>
      </c>
      <c r="B23" s="49" t="s">
        <v>160</v>
      </c>
      <c r="C23" s="50" t="s">
        <v>161</v>
      </c>
      <c r="D23" s="23" t="s">
        <v>162</v>
      </c>
      <c r="E23" s="7" t="s">
        <v>75</v>
      </c>
      <c r="F23" s="7" t="s">
        <v>111</v>
      </c>
      <c r="G23" s="8">
        <f t="shared" si="0"/>
        <v>0</v>
      </c>
      <c r="H23" s="9"/>
      <c r="I23" s="9"/>
      <c r="J23" s="9"/>
    </row>
    <row r="24" spans="1:10" ht="55.5" hidden="1" customHeight="1" x14ac:dyDescent="0.2">
      <c r="A24" s="49" t="s">
        <v>163</v>
      </c>
      <c r="B24" s="49" t="s">
        <v>164</v>
      </c>
      <c r="C24" s="50" t="s">
        <v>165</v>
      </c>
      <c r="D24" s="23" t="s">
        <v>166</v>
      </c>
      <c r="E24" s="7" t="s">
        <v>75</v>
      </c>
      <c r="F24" s="7" t="s">
        <v>111</v>
      </c>
      <c r="G24" s="8">
        <f t="shared" si="0"/>
        <v>0</v>
      </c>
      <c r="H24" s="9"/>
      <c r="I24" s="9"/>
      <c r="J24" s="9"/>
    </row>
    <row r="25" spans="1:10" ht="39" customHeight="1" x14ac:dyDescent="0.2">
      <c r="A25" s="88" t="s">
        <v>71</v>
      </c>
      <c r="B25" s="91" t="s">
        <v>72</v>
      </c>
      <c r="C25" s="91" t="s">
        <v>73</v>
      </c>
      <c r="D25" s="94" t="s">
        <v>74</v>
      </c>
      <c r="E25" s="7" t="s">
        <v>75</v>
      </c>
      <c r="F25" s="7" t="s">
        <v>111</v>
      </c>
      <c r="G25" s="8">
        <f t="shared" si="0"/>
        <v>1834400</v>
      </c>
      <c r="H25" s="9">
        <f>2000000-165600</f>
        <v>1834400</v>
      </c>
      <c r="I25" s="9"/>
      <c r="J25" s="9"/>
    </row>
    <row r="26" spans="1:10" ht="82.9" customHeight="1" x14ac:dyDescent="0.2">
      <c r="A26" s="89"/>
      <c r="B26" s="92"/>
      <c r="C26" s="92"/>
      <c r="D26" s="95"/>
      <c r="E26" s="7" t="s">
        <v>183</v>
      </c>
      <c r="F26" s="7" t="s">
        <v>112</v>
      </c>
      <c r="G26" s="8">
        <f t="shared" si="0"/>
        <v>165600</v>
      </c>
      <c r="H26" s="9">
        <v>165600</v>
      </c>
      <c r="I26" s="9"/>
      <c r="J26" s="9"/>
    </row>
    <row r="27" spans="1:10" ht="181.5" hidden="1" customHeight="1" x14ac:dyDescent="0.2">
      <c r="A27" s="90"/>
      <c r="B27" s="93"/>
      <c r="C27" s="93"/>
      <c r="D27" s="96"/>
      <c r="E27" s="7" t="s">
        <v>151</v>
      </c>
      <c r="F27" s="7" t="s">
        <v>152</v>
      </c>
      <c r="G27" s="8">
        <f t="shared" si="0"/>
        <v>0</v>
      </c>
      <c r="H27" s="9"/>
      <c r="I27" s="9">
        <v>0</v>
      </c>
      <c r="J27" s="9">
        <v>0</v>
      </c>
    </row>
    <row r="28" spans="1:10" ht="44.25" hidden="1" customHeight="1" x14ac:dyDescent="0.2">
      <c r="A28" s="24" t="s">
        <v>156</v>
      </c>
      <c r="B28" s="24" t="s">
        <v>127</v>
      </c>
      <c r="C28" s="25" t="s">
        <v>128</v>
      </c>
      <c r="D28" s="25" t="s">
        <v>129</v>
      </c>
      <c r="E28" s="7" t="s">
        <v>140</v>
      </c>
      <c r="F28" s="7" t="s">
        <v>158</v>
      </c>
      <c r="G28" s="8">
        <f t="shared" si="0"/>
        <v>0</v>
      </c>
      <c r="H28" s="9"/>
      <c r="I28" s="9"/>
      <c r="J28" s="9"/>
    </row>
    <row r="29" spans="1:10" ht="54" customHeight="1" x14ac:dyDescent="0.2">
      <c r="A29" s="6" t="s">
        <v>25</v>
      </c>
      <c r="B29" s="7" t="s">
        <v>26</v>
      </c>
      <c r="C29" s="7" t="s">
        <v>27</v>
      </c>
      <c r="D29" s="7" t="s">
        <v>28</v>
      </c>
      <c r="E29" s="7" t="s">
        <v>137</v>
      </c>
      <c r="F29" s="7" t="s">
        <v>147</v>
      </c>
      <c r="G29" s="8">
        <f>SUM(H29:I29)</f>
        <v>6832675</v>
      </c>
      <c r="H29" s="9">
        <v>6832675</v>
      </c>
      <c r="I29" s="9"/>
      <c r="J29" s="9"/>
    </row>
    <row r="30" spans="1:10" s="1" customFormat="1" ht="96.6" customHeight="1" x14ac:dyDescent="0.2">
      <c r="A30" s="6" t="s">
        <v>113</v>
      </c>
      <c r="B30" s="7" t="s">
        <v>114</v>
      </c>
      <c r="C30" s="7" t="s">
        <v>115</v>
      </c>
      <c r="D30" s="7" t="s">
        <v>116</v>
      </c>
      <c r="E30" s="7" t="s">
        <v>117</v>
      </c>
      <c r="F30" s="54" t="s">
        <v>177</v>
      </c>
      <c r="G30" s="8">
        <f t="shared" si="0"/>
        <v>300000</v>
      </c>
      <c r="H30" s="9">
        <f>300000</f>
        <v>300000</v>
      </c>
      <c r="I30" s="9"/>
      <c r="J30" s="9"/>
    </row>
    <row r="31" spans="1:10" ht="79.5" hidden="1" customHeight="1" x14ac:dyDescent="0.2">
      <c r="A31" s="6" t="s">
        <v>104</v>
      </c>
      <c r="B31" s="7" t="s">
        <v>118</v>
      </c>
      <c r="C31" s="7" t="s">
        <v>31</v>
      </c>
      <c r="D31" s="7" t="s">
        <v>119</v>
      </c>
      <c r="E31" s="7" t="s">
        <v>131</v>
      </c>
      <c r="F31" s="7" t="s">
        <v>132</v>
      </c>
      <c r="G31" s="8">
        <f>SUM(H31:I31)</f>
        <v>0</v>
      </c>
      <c r="H31" s="9"/>
      <c r="I31" s="9"/>
      <c r="J31" s="9"/>
    </row>
    <row r="32" spans="1:10" ht="93" hidden="1" customHeight="1" x14ac:dyDescent="0.2">
      <c r="A32" s="6" t="s">
        <v>78</v>
      </c>
      <c r="B32" s="7" t="s">
        <v>79</v>
      </c>
      <c r="C32" s="7" t="s">
        <v>31</v>
      </c>
      <c r="D32" s="7" t="s">
        <v>80</v>
      </c>
      <c r="E32" s="7" t="s">
        <v>131</v>
      </c>
      <c r="F32" s="7" t="s">
        <v>132</v>
      </c>
      <c r="G32" s="8">
        <f>SUM(H32:I32)</f>
        <v>0</v>
      </c>
      <c r="H32" s="9"/>
      <c r="I32" s="9"/>
      <c r="J32" s="9"/>
    </row>
    <row r="33" spans="1:10" ht="60.75" customHeight="1" x14ac:dyDescent="0.2">
      <c r="A33" s="6" t="s">
        <v>29</v>
      </c>
      <c r="B33" s="7" t="s">
        <v>30</v>
      </c>
      <c r="C33" s="7" t="s">
        <v>31</v>
      </c>
      <c r="D33" s="7" t="s">
        <v>32</v>
      </c>
      <c r="E33" s="7" t="s">
        <v>182</v>
      </c>
      <c r="F33" s="7" t="s">
        <v>134</v>
      </c>
      <c r="G33" s="8">
        <f t="shared" si="0"/>
        <v>15000</v>
      </c>
      <c r="H33" s="9">
        <v>15000</v>
      </c>
      <c r="I33" s="9">
        <v>0</v>
      </c>
      <c r="J33" s="9">
        <v>0</v>
      </c>
    </row>
    <row r="34" spans="1:10" ht="3.75" hidden="1" customHeight="1" x14ac:dyDescent="0.2">
      <c r="A34" s="6" t="s">
        <v>64</v>
      </c>
      <c r="B34" s="7" t="s">
        <v>65</v>
      </c>
      <c r="C34" s="7" t="s">
        <v>36</v>
      </c>
      <c r="D34" s="7" t="s">
        <v>66</v>
      </c>
      <c r="E34" s="7" t="s">
        <v>77</v>
      </c>
      <c r="F34" s="7" t="s">
        <v>138</v>
      </c>
      <c r="G34" s="8">
        <f t="shared" si="0"/>
        <v>0</v>
      </c>
      <c r="H34" s="9"/>
      <c r="I34" s="9"/>
      <c r="J34" s="9"/>
    </row>
    <row r="35" spans="1:10" ht="54" customHeight="1" x14ac:dyDescent="0.2">
      <c r="A35" s="6" t="s">
        <v>34</v>
      </c>
      <c r="B35" s="7" t="s">
        <v>35</v>
      </c>
      <c r="C35" s="7" t="s">
        <v>36</v>
      </c>
      <c r="D35" s="7" t="s">
        <v>37</v>
      </c>
      <c r="E35" s="7" t="s">
        <v>77</v>
      </c>
      <c r="F35" s="7" t="s">
        <v>138</v>
      </c>
      <c r="G35" s="8">
        <f t="shared" si="0"/>
        <v>306000</v>
      </c>
      <c r="H35" s="9">
        <f>200000</f>
        <v>200000</v>
      </c>
      <c r="I35" s="9">
        <v>106000</v>
      </c>
      <c r="J35" s="9">
        <v>0</v>
      </c>
    </row>
    <row r="36" spans="1:10" ht="60.6" customHeight="1" x14ac:dyDescent="0.2">
      <c r="A36" s="6" t="s">
        <v>67</v>
      </c>
      <c r="B36" s="7" t="s">
        <v>68</v>
      </c>
      <c r="C36" s="7" t="s">
        <v>69</v>
      </c>
      <c r="D36" s="7" t="s">
        <v>70</v>
      </c>
      <c r="E36" s="7" t="s">
        <v>77</v>
      </c>
      <c r="F36" s="7" t="s">
        <v>138</v>
      </c>
      <c r="G36" s="8">
        <f t="shared" si="0"/>
        <v>300000</v>
      </c>
      <c r="H36" s="9"/>
      <c r="I36" s="9">
        <f>300000</f>
        <v>300000</v>
      </c>
      <c r="J36" s="9">
        <f>300000</f>
        <v>300000</v>
      </c>
    </row>
    <row r="37" spans="1:10" ht="54.75" hidden="1" customHeight="1" x14ac:dyDescent="0.2">
      <c r="A37" s="6" t="s">
        <v>38</v>
      </c>
      <c r="B37" s="7" t="s">
        <v>39</v>
      </c>
      <c r="C37" s="7" t="s">
        <v>40</v>
      </c>
      <c r="D37" s="7" t="s">
        <v>41</v>
      </c>
      <c r="E37" s="7" t="s">
        <v>42</v>
      </c>
      <c r="F37" s="7" t="s">
        <v>146</v>
      </c>
      <c r="G37" s="8">
        <f t="shared" si="0"/>
        <v>0</v>
      </c>
      <c r="H37" s="9">
        <v>0</v>
      </c>
      <c r="I37" s="9"/>
      <c r="J37" s="9"/>
    </row>
    <row r="38" spans="1:10" ht="25.5" x14ac:dyDescent="0.2">
      <c r="A38" s="6" t="s">
        <v>43</v>
      </c>
      <c r="B38" s="7" t="s">
        <v>44</v>
      </c>
      <c r="C38" s="7" t="s">
        <v>40</v>
      </c>
      <c r="D38" s="7" t="s">
        <v>45</v>
      </c>
      <c r="E38" s="7" t="s">
        <v>180</v>
      </c>
      <c r="F38" s="7" t="s">
        <v>146</v>
      </c>
      <c r="G38" s="8">
        <f t="shared" si="0"/>
        <v>4500000</v>
      </c>
      <c r="H38" s="9">
        <f>4500000</f>
        <v>4500000</v>
      </c>
      <c r="I38" s="9">
        <v>0</v>
      </c>
      <c r="J38" s="9">
        <v>0</v>
      </c>
    </row>
    <row r="39" spans="1:10" ht="31.5" hidden="1" customHeight="1" x14ac:dyDescent="0.2">
      <c r="A39" s="6" t="s">
        <v>148</v>
      </c>
      <c r="B39" s="7" t="s">
        <v>149</v>
      </c>
      <c r="C39" s="7" t="s">
        <v>48</v>
      </c>
      <c r="D39" s="7" t="s">
        <v>150</v>
      </c>
      <c r="E39" s="97" t="s">
        <v>50</v>
      </c>
      <c r="F39" s="97" t="s">
        <v>51</v>
      </c>
      <c r="G39" s="8">
        <f>SUM(H39:I39)</f>
        <v>0</v>
      </c>
      <c r="H39" s="9"/>
      <c r="I39" s="9">
        <v>0</v>
      </c>
      <c r="J39" s="9">
        <v>0</v>
      </c>
    </row>
    <row r="40" spans="1:10" ht="39" customHeight="1" x14ac:dyDescent="0.2">
      <c r="A40" s="6" t="s">
        <v>46</v>
      </c>
      <c r="B40" s="7" t="s">
        <v>47</v>
      </c>
      <c r="C40" s="7" t="s">
        <v>48</v>
      </c>
      <c r="D40" s="7" t="s">
        <v>49</v>
      </c>
      <c r="E40" s="98"/>
      <c r="F40" s="98"/>
      <c r="G40" s="8">
        <f>SUM(H40:I40)</f>
        <v>39000</v>
      </c>
      <c r="H40" s="9"/>
      <c r="I40" s="9">
        <f>39000</f>
        <v>39000</v>
      </c>
      <c r="J40" s="9">
        <v>0</v>
      </c>
    </row>
    <row r="41" spans="1:10" ht="59.25" customHeight="1" x14ac:dyDescent="0.2">
      <c r="A41" s="6" t="s">
        <v>55</v>
      </c>
      <c r="B41" s="7" t="s">
        <v>56</v>
      </c>
      <c r="C41" s="7" t="s">
        <v>57</v>
      </c>
      <c r="D41" s="7" t="s">
        <v>58</v>
      </c>
      <c r="E41" s="7" t="s">
        <v>182</v>
      </c>
      <c r="F41" s="7" t="s">
        <v>134</v>
      </c>
      <c r="G41" s="8">
        <f>SUM(H41:I41)</f>
        <v>150000</v>
      </c>
      <c r="H41" s="9">
        <v>0</v>
      </c>
      <c r="I41" s="9">
        <f>150000</f>
        <v>150000</v>
      </c>
      <c r="J41" s="9">
        <v>0</v>
      </c>
    </row>
    <row r="42" spans="1:10" ht="41.25" hidden="1" customHeight="1" x14ac:dyDescent="0.2">
      <c r="A42" s="6" t="s">
        <v>59</v>
      </c>
      <c r="B42" s="7" t="s">
        <v>60</v>
      </c>
      <c r="C42" s="7" t="s">
        <v>57</v>
      </c>
      <c r="D42" s="7" t="s">
        <v>61</v>
      </c>
      <c r="E42" s="7" t="s">
        <v>33</v>
      </c>
      <c r="F42" s="7" t="s">
        <v>134</v>
      </c>
      <c r="G42" s="8">
        <f>SUM(H42:I42)</f>
        <v>0</v>
      </c>
      <c r="H42" s="9">
        <v>0</v>
      </c>
      <c r="I42" s="9"/>
      <c r="J42" s="9">
        <v>0</v>
      </c>
    </row>
    <row r="43" spans="1:10" ht="33" customHeight="1" x14ac:dyDescent="0.2">
      <c r="A43" s="29" t="s">
        <v>81</v>
      </c>
      <c r="B43" s="26"/>
      <c r="C43" s="27"/>
      <c r="D43" s="28" t="s">
        <v>82</v>
      </c>
      <c r="E43" s="7"/>
      <c r="F43" s="7"/>
      <c r="G43" s="5">
        <f>G44</f>
        <v>1100000</v>
      </c>
      <c r="H43" s="5">
        <f>H44</f>
        <v>1100000</v>
      </c>
      <c r="I43" s="5">
        <f>I44</f>
        <v>0</v>
      </c>
      <c r="J43" s="5">
        <f>J44</f>
        <v>0</v>
      </c>
    </row>
    <row r="44" spans="1:10" ht="30.6" customHeight="1" x14ac:dyDescent="0.2">
      <c r="A44" s="29" t="s">
        <v>83</v>
      </c>
      <c r="B44" s="26"/>
      <c r="C44" s="27"/>
      <c r="D44" s="28" t="s">
        <v>82</v>
      </c>
      <c r="E44" s="7"/>
      <c r="F44" s="7"/>
      <c r="G44" s="5">
        <f>SUM(G45:G47)</f>
        <v>1100000</v>
      </c>
      <c r="H44" s="5">
        <f>SUM(H45:H47)</f>
        <v>1100000</v>
      </c>
      <c r="I44" s="5">
        <f>SUM(I45:I47)</f>
        <v>0</v>
      </c>
      <c r="J44" s="5">
        <f>SUM(J45:J47)</f>
        <v>0</v>
      </c>
    </row>
    <row r="45" spans="1:10" ht="50.25" customHeight="1" x14ac:dyDescent="0.2">
      <c r="A45" s="52" t="s">
        <v>171</v>
      </c>
      <c r="B45" s="52" t="s">
        <v>172</v>
      </c>
      <c r="C45" s="53" t="s">
        <v>109</v>
      </c>
      <c r="D45" s="51" t="s">
        <v>173</v>
      </c>
      <c r="E45" s="54" t="s">
        <v>176</v>
      </c>
      <c r="F45" s="54" t="s">
        <v>175</v>
      </c>
      <c r="G45" s="8">
        <f>SUM(H45:I45)</f>
        <v>50000</v>
      </c>
      <c r="H45" s="5">
        <f>50000</f>
        <v>50000</v>
      </c>
      <c r="I45" s="5"/>
      <c r="J45" s="5"/>
    </row>
    <row r="46" spans="1:10" ht="53.45" customHeight="1" x14ac:dyDescent="0.2">
      <c r="A46" s="24" t="s">
        <v>126</v>
      </c>
      <c r="B46" s="24" t="s">
        <v>127</v>
      </c>
      <c r="C46" s="25" t="s">
        <v>128</v>
      </c>
      <c r="D46" s="25" t="s">
        <v>129</v>
      </c>
      <c r="E46" s="7" t="s">
        <v>140</v>
      </c>
      <c r="F46" s="7" t="s">
        <v>139</v>
      </c>
      <c r="G46" s="8">
        <f>SUM(H46:I46)</f>
        <v>550000</v>
      </c>
      <c r="H46" s="40">
        <v>550000</v>
      </c>
      <c r="I46" s="5"/>
      <c r="J46" s="5"/>
    </row>
    <row r="47" spans="1:10" ht="60.6" customHeight="1" x14ac:dyDescent="0.2">
      <c r="A47" s="24" t="s">
        <v>84</v>
      </c>
      <c r="B47" s="24" t="s">
        <v>85</v>
      </c>
      <c r="C47" s="25" t="s">
        <v>86</v>
      </c>
      <c r="D47" s="25" t="s">
        <v>87</v>
      </c>
      <c r="E47" s="7" t="s">
        <v>178</v>
      </c>
      <c r="F47" s="7" t="s">
        <v>98</v>
      </c>
      <c r="G47" s="8">
        <f>SUM(H47:I47)</f>
        <v>500000</v>
      </c>
      <c r="H47" s="9">
        <v>500000</v>
      </c>
      <c r="I47" s="9"/>
      <c r="J47" s="9"/>
    </row>
    <row r="48" spans="1:10" s="35" customFormat="1" ht="24" customHeight="1" x14ac:dyDescent="0.2">
      <c r="A48" s="30" t="s">
        <v>89</v>
      </c>
      <c r="B48" s="31"/>
      <c r="C48" s="32"/>
      <c r="D48" s="33" t="s">
        <v>90</v>
      </c>
      <c r="E48" s="34"/>
      <c r="F48" s="34"/>
      <c r="G48" s="5">
        <f>G49</f>
        <v>929168</v>
      </c>
      <c r="H48" s="5">
        <f t="shared" ref="H48:J49" si="1">H49</f>
        <v>929168</v>
      </c>
      <c r="I48" s="5">
        <f t="shared" si="1"/>
        <v>0</v>
      </c>
      <c r="J48" s="5">
        <f t="shared" si="1"/>
        <v>0</v>
      </c>
    </row>
    <row r="49" spans="1:10" s="35" customFormat="1" ht="24" customHeight="1" x14ac:dyDescent="0.2">
      <c r="A49" s="30" t="s">
        <v>91</v>
      </c>
      <c r="B49" s="31"/>
      <c r="C49" s="32"/>
      <c r="D49" s="33" t="s">
        <v>90</v>
      </c>
      <c r="E49" s="34"/>
      <c r="F49" s="34"/>
      <c r="G49" s="5">
        <f>SUM(G50:G56)</f>
        <v>929168</v>
      </c>
      <c r="H49" s="5">
        <f>SUM(H50:H56)</f>
        <v>929168</v>
      </c>
      <c r="I49" s="5">
        <f t="shared" si="1"/>
        <v>0</v>
      </c>
      <c r="J49" s="5">
        <f t="shared" si="1"/>
        <v>0</v>
      </c>
    </row>
    <row r="50" spans="1:10" ht="47.45" customHeight="1" x14ac:dyDescent="0.2">
      <c r="A50" s="36" t="s">
        <v>92</v>
      </c>
      <c r="B50" s="36" t="s">
        <v>93</v>
      </c>
      <c r="C50" s="37" t="s">
        <v>94</v>
      </c>
      <c r="D50" s="37" t="s">
        <v>95</v>
      </c>
      <c r="E50" s="7" t="s">
        <v>75</v>
      </c>
      <c r="F50" s="7" t="s">
        <v>143</v>
      </c>
      <c r="G50" s="8">
        <f t="shared" ref="G50:G56" si="2">SUM(H50:I50)</f>
        <v>929168</v>
      </c>
      <c r="H50" s="9">
        <f>519168+50000+360000</f>
        <v>929168</v>
      </c>
      <c r="I50" s="9">
        <v>0</v>
      </c>
      <c r="J50" s="9">
        <v>0</v>
      </c>
    </row>
    <row r="51" spans="1:10" ht="47.45" hidden="1" customHeight="1" x14ac:dyDescent="0.2">
      <c r="A51" s="79" t="s">
        <v>120</v>
      </c>
      <c r="B51" s="79" t="s">
        <v>121</v>
      </c>
      <c r="C51" s="82" t="s">
        <v>94</v>
      </c>
      <c r="D51" s="85" t="s">
        <v>122</v>
      </c>
      <c r="E51" s="7" t="s">
        <v>50</v>
      </c>
      <c r="F51" s="7" t="s">
        <v>51</v>
      </c>
      <c r="G51" s="8">
        <f t="shared" si="2"/>
        <v>0</v>
      </c>
      <c r="H51" s="9"/>
      <c r="I51" s="9">
        <v>0</v>
      </c>
      <c r="J51" s="9">
        <v>0</v>
      </c>
    </row>
    <row r="52" spans="1:10" ht="47.45" hidden="1" customHeight="1" x14ac:dyDescent="0.2">
      <c r="A52" s="80"/>
      <c r="B52" s="80"/>
      <c r="C52" s="83"/>
      <c r="D52" s="86"/>
      <c r="E52" s="7" t="s">
        <v>123</v>
      </c>
      <c r="F52" s="7" t="s">
        <v>155</v>
      </c>
      <c r="G52" s="8">
        <f t="shared" si="2"/>
        <v>0</v>
      </c>
      <c r="H52" s="9"/>
      <c r="I52" s="9">
        <v>0</v>
      </c>
      <c r="J52" s="9">
        <v>0</v>
      </c>
    </row>
    <row r="53" spans="1:10" ht="47.45" hidden="1" customHeight="1" x14ac:dyDescent="0.2">
      <c r="A53" s="80"/>
      <c r="B53" s="80"/>
      <c r="C53" s="83"/>
      <c r="D53" s="86"/>
      <c r="E53" s="7" t="s">
        <v>144</v>
      </c>
      <c r="F53" s="7" t="s">
        <v>145</v>
      </c>
      <c r="G53" s="8">
        <f t="shared" si="2"/>
        <v>0</v>
      </c>
      <c r="H53" s="9"/>
      <c r="I53" s="9">
        <v>0</v>
      </c>
      <c r="J53" s="9">
        <v>0</v>
      </c>
    </row>
    <row r="54" spans="1:10" ht="83.45" hidden="1" customHeight="1" x14ac:dyDescent="0.2">
      <c r="A54" s="80"/>
      <c r="B54" s="80"/>
      <c r="C54" s="83"/>
      <c r="D54" s="86"/>
      <c r="E54" s="7" t="s">
        <v>124</v>
      </c>
      <c r="F54" s="7" t="s">
        <v>125</v>
      </c>
      <c r="G54" s="8">
        <f t="shared" si="2"/>
        <v>0</v>
      </c>
      <c r="H54" s="9"/>
      <c r="I54" s="9">
        <v>0</v>
      </c>
      <c r="J54" s="9">
        <v>0</v>
      </c>
    </row>
    <row r="55" spans="1:10" ht="83.45" hidden="1" customHeight="1" x14ac:dyDescent="0.2">
      <c r="A55" s="80"/>
      <c r="B55" s="80"/>
      <c r="C55" s="83"/>
      <c r="D55" s="86"/>
      <c r="E55" s="7" t="s">
        <v>141</v>
      </c>
      <c r="F55" s="7" t="s">
        <v>142</v>
      </c>
      <c r="G55" s="8">
        <f t="shared" ref="G55" si="3">SUM(H55:I55)</f>
        <v>0</v>
      </c>
      <c r="H55" s="9"/>
      <c r="I55" s="9">
        <v>0</v>
      </c>
      <c r="J55" s="9">
        <v>0</v>
      </c>
    </row>
    <row r="56" spans="1:10" ht="57" hidden="1" customHeight="1" x14ac:dyDescent="0.2">
      <c r="A56" s="81"/>
      <c r="B56" s="81"/>
      <c r="C56" s="84"/>
      <c r="D56" s="87"/>
      <c r="E56" s="7" t="s">
        <v>153</v>
      </c>
      <c r="F56" s="7" t="s">
        <v>154</v>
      </c>
      <c r="G56" s="8">
        <f t="shared" si="2"/>
        <v>0</v>
      </c>
      <c r="H56" s="9"/>
      <c r="I56" s="9">
        <v>0</v>
      </c>
      <c r="J56" s="9">
        <v>0</v>
      </c>
    </row>
    <row r="57" spans="1:10" ht="21.75" customHeight="1" x14ac:dyDescent="0.2">
      <c r="A57" s="10" t="s">
        <v>53</v>
      </c>
      <c r="B57" s="10" t="s">
        <v>53</v>
      </c>
      <c r="C57" s="10" t="s">
        <v>53</v>
      </c>
      <c r="D57" s="11" t="s">
        <v>52</v>
      </c>
      <c r="E57" s="11" t="s">
        <v>53</v>
      </c>
      <c r="F57" s="11" t="s">
        <v>53</v>
      </c>
      <c r="G57" s="12">
        <f>G15+G43+G48</f>
        <v>18541843</v>
      </c>
      <c r="H57" s="12">
        <f>H15+H43+H48</f>
        <v>17946843</v>
      </c>
      <c r="I57" s="12">
        <f>I15+I43+I48</f>
        <v>595000</v>
      </c>
      <c r="J57" s="12">
        <f>J15+J43+J48</f>
        <v>300000</v>
      </c>
    </row>
    <row r="58" spans="1:10" ht="17.25" customHeight="1" x14ac:dyDescent="0.2">
      <c r="A58" s="42"/>
      <c r="B58" s="42"/>
      <c r="C58" s="42"/>
      <c r="D58" s="43"/>
      <c r="E58" s="43"/>
      <c r="F58" s="43"/>
      <c r="G58" s="41"/>
      <c r="H58" s="41"/>
      <c r="I58" s="41"/>
      <c r="J58" s="41"/>
    </row>
    <row r="59" spans="1:10" s="21" customFormat="1" ht="18.75" x14ac:dyDescent="0.3">
      <c r="A59" s="19" t="s">
        <v>54</v>
      </c>
      <c r="B59" s="19"/>
      <c r="C59" s="20"/>
      <c r="D59" s="20"/>
      <c r="E59" s="19"/>
      <c r="F59" s="20"/>
      <c r="G59" s="20"/>
      <c r="I59" s="19" t="s">
        <v>130</v>
      </c>
    </row>
  </sheetData>
  <mergeCells count="29">
    <mergeCell ref="A8:J8"/>
    <mergeCell ref="H2:J2"/>
    <mergeCell ref="H3:J3"/>
    <mergeCell ref="H4:J4"/>
    <mergeCell ref="A6:J6"/>
    <mergeCell ref="A7:J7"/>
    <mergeCell ref="A20:A21"/>
    <mergeCell ref="B20:B21"/>
    <mergeCell ref="C20:C21"/>
    <mergeCell ref="D20:D21"/>
    <mergeCell ref="A12:A13"/>
    <mergeCell ref="B12:B13"/>
    <mergeCell ref="C12:C13"/>
    <mergeCell ref="D12:D13"/>
    <mergeCell ref="E39:E40"/>
    <mergeCell ref="F39:F40"/>
    <mergeCell ref="G12:G13"/>
    <mergeCell ref="H12:H13"/>
    <mergeCell ref="I12:J12"/>
    <mergeCell ref="E12:E13"/>
    <mergeCell ref="F12:F13"/>
    <mergeCell ref="A51:A56"/>
    <mergeCell ref="B51:B56"/>
    <mergeCell ref="C51:C56"/>
    <mergeCell ref="D51:D56"/>
    <mergeCell ref="A25:A27"/>
    <mergeCell ref="B25:B27"/>
    <mergeCell ref="C25:C27"/>
    <mergeCell ref="D25:D27"/>
  </mergeCells>
  <pageMargins left="0.19685039370078741" right="0.19685039370078741" top="0.39370078740157483" bottom="0.19685039370078741" header="0" footer="0"/>
  <pageSetup paperSize="9" scale="81" fitToHeight="5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112" zoomScaleNormal="112" workbookViewId="0">
      <pane xSplit="7" ySplit="14" topLeftCell="H26" activePane="bottomRight" state="frozen"/>
      <selection pane="topRight" activeCell="H1" sqref="H1"/>
      <selection pane="bottomLeft" activeCell="A15" sqref="A15"/>
      <selection pane="bottomRight" activeCell="D31" sqref="D31"/>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199</v>
      </c>
      <c r="I1" s="18"/>
      <c r="J1"/>
    </row>
    <row r="2" spans="1:12" x14ac:dyDescent="0.2">
      <c r="A2" s="14"/>
      <c r="B2" s="14"/>
      <c r="C2" s="14"/>
      <c r="D2" s="18"/>
      <c r="E2" s="18"/>
      <c r="F2" s="18"/>
      <c r="G2" s="14"/>
      <c r="H2" s="104" t="s">
        <v>184</v>
      </c>
      <c r="I2" s="104"/>
      <c r="J2" s="104"/>
      <c r="K2" s="38"/>
      <c r="L2" s="38"/>
    </row>
    <row r="3" spans="1:12" x14ac:dyDescent="0.2">
      <c r="A3" s="14"/>
      <c r="B3" s="14"/>
      <c r="C3" s="14"/>
      <c r="D3" s="18"/>
      <c r="E3" s="18"/>
      <c r="F3" s="18"/>
      <c r="G3" s="14"/>
      <c r="H3" s="104" t="s">
        <v>197</v>
      </c>
      <c r="I3" s="104"/>
      <c r="J3" s="104"/>
      <c r="K3" s="38"/>
      <c r="L3" s="38"/>
    </row>
    <row r="4" spans="1:12" ht="13.5" hidden="1" customHeight="1" x14ac:dyDescent="0.2">
      <c r="A4" s="14"/>
      <c r="B4" s="14"/>
      <c r="C4" s="14"/>
      <c r="D4" s="15"/>
      <c r="E4" s="15"/>
      <c r="F4" s="15"/>
      <c r="G4" s="14"/>
      <c r="H4" s="105" t="s">
        <v>170</v>
      </c>
      <c r="I4" s="105"/>
      <c r="J4" s="105"/>
    </row>
    <row r="5" spans="1:12" ht="9" customHeight="1" x14ac:dyDescent="0.2">
      <c r="A5" s="14"/>
      <c r="B5" s="14"/>
      <c r="C5" s="14"/>
      <c r="D5" s="15"/>
      <c r="E5" s="15"/>
      <c r="F5" s="15"/>
      <c r="G5" s="14"/>
      <c r="H5" s="14"/>
      <c r="I5" s="59"/>
      <c r="J5" s="59"/>
    </row>
    <row r="6" spans="1:12" ht="18.75" customHeight="1" x14ac:dyDescent="0.3">
      <c r="A6" s="106" t="s">
        <v>196</v>
      </c>
      <c r="B6" s="106"/>
      <c r="C6" s="106"/>
      <c r="D6" s="106"/>
      <c r="E6" s="106"/>
      <c r="F6" s="106"/>
      <c r="G6" s="106"/>
      <c r="H6" s="106"/>
      <c r="I6" s="106"/>
      <c r="J6" s="106"/>
    </row>
    <row r="7" spans="1:12" ht="22.5" customHeight="1" x14ac:dyDescent="0.3">
      <c r="A7" s="106" t="s">
        <v>185</v>
      </c>
      <c r="B7" s="106"/>
      <c r="C7" s="106"/>
      <c r="D7" s="106"/>
      <c r="E7" s="106"/>
      <c r="F7" s="106"/>
      <c r="G7" s="106"/>
      <c r="H7" s="106"/>
      <c r="I7" s="106"/>
      <c r="J7" s="106"/>
    </row>
    <row r="8" spans="1:12" ht="21.75" customHeight="1" x14ac:dyDescent="0.3">
      <c r="A8" s="103" t="s">
        <v>167</v>
      </c>
      <c r="B8" s="103"/>
      <c r="C8" s="103"/>
      <c r="D8" s="103"/>
      <c r="E8" s="103"/>
      <c r="F8" s="103"/>
      <c r="G8" s="103"/>
      <c r="H8" s="103"/>
      <c r="I8" s="103"/>
      <c r="J8" s="103"/>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100" t="s">
        <v>3</v>
      </c>
      <c r="B12" s="100" t="s">
        <v>4</v>
      </c>
      <c r="C12" s="100" t="s">
        <v>5</v>
      </c>
      <c r="D12" s="99" t="s">
        <v>6</v>
      </c>
      <c r="E12" s="99" t="s">
        <v>7</v>
      </c>
      <c r="F12" s="100" t="s">
        <v>8</v>
      </c>
      <c r="G12" s="99" t="s">
        <v>9</v>
      </c>
      <c r="H12" s="99" t="s">
        <v>10</v>
      </c>
      <c r="I12" s="99" t="s">
        <v>11</v>
      </c>
      <c r="J12" s="99"/>
    </row>
    <row r="13" spans="1:12" ht="48.75" customHeight="1" x14ac:dyDescent="0.2">
      <c r="A13" s="99"/>
      <c r="B13" s="99"/>
      <c r="C13" s="99"/>
      <c r="D13" s="99"/>
      <c r="E13" s="99"/>
      <c r="F13" s="99"/>
      <c r="G13" s="99"/>
      <c r="H13" s="99"/>
      <c r="I13" s="57" t="s">
        <v>12</v>
      </c>
      <c r="J13" s="57"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22557659</v>
      </c>
      <c r="H15" s="5">
        <f>H16</f>
        <v>21962659</v>
      </c>
      <c r="I15" s="5">
        <f>I16</f>
        <v>595000</v>
      </c>
      <c r="J15" s="5">
        <f>J16</f>
        <v>300000</v>
      </c>
    </row>
    <row r="16" spans="1:12" ht="21" customHeight="1" x14ac:dyDescent="0.2">
      <c r="A16" s="22" t="s">
        <v>62</v>
      </c>
      <c r="B16" s="4" t="s">
        <v>15</v>
      </c>
      <c r="C16" s="4" t="s">
        <v>15</v>
      </c>
      <c r="D16" s="4" t="s">
        <v>16</v>
      </c>
      <c r="E16" s="4" t="s">
        <v>15</v>
      </c>
      <c r="F16" s="4" t="s">
        <v>15</v>
      </c>
      <c r="G16" s="5">
        <f>SUM(G17:G45)</f>
        <v>22557659</v>
      </c>
      <c r="H16" s="5">
        <f>SUM(H17:H45)</f>
        <v>21962659</v>
      </c>
      <c r="I16" s="5">
        <f>SUM(I17:I45)</f>
        <v>595000</v>
      </c>
      <c r="J16" s="5">
        <f>SUM(J17:J45)</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101" t="s">
        <v>21</v>
      </c>
      <c r="B20" s="97" t="s">
        <v>22</v>
      </c>
      <c r="C20" s="97" t="s">
        <v>23</v>
      </c>
      <c r="D20" s="97" t="s">
        <v>24</v>
      </c>
      <c r="E20" s="7" t="s">
        <v>76</v>
      </c>
      <c r="F20" s="7" t="s">
        <v>103</v>
      </c>
      <c r="G20" s="8">
        <f t="shared" si="0"/>
        <v>0</v>
      </c>
      <c r="H20" s="9"/>
      <c r="I20" s="9">
        <v>0</v>
      </c>
      <c r="J20" s="9">
        <v>0</v>
      </c>
    </row>
    <row r="21" spans="1:10" ht="87" hidden="1" customHeight="1" x14ac:dyDescent="0.2">
      <c r="A21" s="102"/>
      <c r="B21" s="98"/>
      <c r="C21" s="98"/>
      <c r="D21" s="98"/>
      <c r="E21" s="7" t="s">
        <v>174</v>
      </c>
      <c r="F21" s="7" t="s">
        <v>157</v>
      </c>
      <c r="G21" s="8">
        <f t="shared" si="0"/>
        <v>1500000</v>
      </c>
      <c r="H21" s="9">
        <f>1500000</f>
        <v>1500000</v>
      </c>
      <c r="I21" s="9"/>
      <c r="J21" s="9"/>
    </row>
    <row r="22" spans="1:10" ht="78" hidden="1" customHeight="1" x14ac:dyDescent="0.2">
      <c r="A22" s="58" t="s">
        <v>107</v>
      </c>
      <c r="B22" s="56" t="s">
        <v>108</v>
      </c>
      <c r="C22" s="56" t="s">
        <v>109</v>
      </c>
      <c r="D22" s="55" t="s">
        <v>110</v>
      </c>
      <c r="E22" s="7" t="s">
        <v>181</v>
      </c>
      <c r="F22" s="7" t="s">
        <v>133</v>
      </c>
      <c r="G22" s="8">
        <f t="shared" si="0"/>
        <v>500000</v>
      </c>
      <c r="H22" s="9">
        <v>500000</v>
      </c>
      <c r="I22" s="9"/>
      <c r="J22" s="9"/>
    </row>
    <row r="23" spans="1:10" ht="46.5" hidden="1" customHeight="1" x14ac:dyDescent="0.2">
      <c r="A23" s="60" t="s">
        <v>159</v>
      </c>
      <c r="B23" s="61" t="s">
        <v>160</v>
      </c>
      <c r="C23" s="61" t="s">
        <v>161</v>
      </c>
      <c r="D23" s="62" t="s">
        <v>162</v>
      </c>
      <c r="E23" s="91" t="s">
        <v>75</v>
      </c>
      <c r="F23" s="91" t="s">
        <v>111</v>
      </c>
      <c r="G23" s="8">
        <f t="shared" si="0"/>
        <v>0</v>
      </c>
      <c r="H23" s="9"/>
      <c r="I23" s="9"/>
      <c r="J23" s="9"/>
    </row>
    <row r="24" spans="1:10" ht="44.25" customHeight="1" x14ac:dyDescent="0.2">
      <c r="A24" s="60" t="s">
        <v>186</v>
      </c>
      <c r="B24" s="61" t="s">
        <v>187</v>
      </c>
      <c r="C24" s="61" t="s">
        <v>161</v>
      </c>
      <c r="D24" s="63" t="s">
        <v>188</v>
      </c>
      <c r="E24" s="92"/>
      <c r="F24" s="92"/>
      <c r="G24" s="8">
        <f t="shared" si="0"/>
        <v>5000</v>
      </c>
      <c r="H24" s="9">
        <f>5000</f>
        <v>5000</v>
      </c>
      <c r="I24" s="9"/>
      <c r="J24" s="9"/>
    </row>
    <row r="25" spans="1:10" ht="55.5" hidden="1" customHeight="1" x14ac:dyDescent="0.2">
      <c r="A25" s="49" t="s">
        <v>163</v>
      </c>
      <c r="B25" s="49" t="s">
        <v>164</v>
      </c>
      <c r="C25" s="50" t="s">
        <v>165</v>
      </c>
      <c r="D25" s="23" t="s">
        <v>166</v>
      </c>
      <c r="E25" s="92"/>
      <c r="F25" s="92"/>
      <c r="G25" s="8">
        <f t="shared" si="0"/>
        <v>0</v>
      </c>
      <c r="H25" s="9"/>
      <c r="I25" s="9"/>
      <c r="J25" s="9"/>
    </row>
    <row r="26" spans="1:10" ht="46.5" customHeight="1" x14ac:dyDescent="0.2">
      <c r="A26" s="60" t="s">
        <v>189</v>
      </c>
      <c r="B26" s="61" t="s">
        <v>190</v>
      </c>
      <c r="C26" s="61" t="s">
        <v>161</v>
      </c>
      <c r="D26" s="64" t="s">
        <v>191</v>
      </c>
      <c r="E26" s="92"/>
      <c r="F26" s="92"/>
      <c r="G26" s="8">
        <f t="shared" ref="G26" si="1">SUM(H26:I26)</f>
        <v>500000</v>
      </c>
      <c r="H26" s="9">
        <f>500000</f>
        <v>500000</v>
      </c>
      <c r="I26" s="9"/>
      <c r="J26" s="9"/>
    </row>
    <row r="27" spans="1:10" ht="39" hidden="1" customHeight="1" x14ac:dyDescent="0.2">
      <c r="A27" s="88" t="s">
        <v>71</v>
      </c>
      <c r="B27" s="91" t="s">
        <v>72</v>
      </c>
      <c r="C27" s="91" t="s">
        <v>73</v>
      </c>
      <c r="D27" s="94" t="s">
        <v>74</v>
      </c>
      <c r="E27" s="93"/>
      <c r="F27" s="93"/>
      <c r="G27" s="8">
        <f t="shared" si="0"/>
        <v>1834400</v>
      </c>
      <c r="H27" s="9">
        <f>2000000-165600</f>
        <v>1834400</v>
      </c>
      <c r="I27" s="9"/>
      <c r="J27" s="9"/>
    </row>
    <row r="28" spans="1:10" ht="82.9" hidden="1" customHeight="1" x14ac:dyDescent="0.2">
      <c r="A28" s="89"/>
      <c r="B28" s="92"/>
      <c r="C28" s="92"/>
      <c r="D28" s="95"/>
      <c r="E28" s="7" t="s">
        <v>183</v>
      </c>
      <c r="F28" s="7" t="s">
        <v>112</v>
      </c>
      <c r="G28" s="8">
        <f t="shared" si="0"/>
        <v>165600</v>
      </c>
      <c r="H28" s="9">
        <v>165600</v>
      </c>
      <c r="I28" s="9"/>
      <c r="J28" s="9"/>
    </row>
    <row r="29" spans="1:10" ht="181.5" hidden="1" customHeight="1" x14ac:dyDescent="0.2">
      <c r="A29" s="90"/>
      <c r="B29" s="93"/>
      <c r="C29" s="93"/>
      <c r="D29" s="96"/>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customHeight="1" x14ac:dyDescent="0.2">
      <c r="A31" s="6" t="s">
        <v>25</v>
      </c>
      <c r="B31" s="7" t="s">
        <v>26</v>
      </c>
      <c r="C31" s="7" t="s">
        <v>27</v>
      </c>
      <c r="D31" s="7" t="s">
        <v>28</v>
      </c>
      <c r="E31" s="7" t="s">
        <v>137</v>
      </c>
      <c r="F31" s="7" t="s">
        <v>147</v>
      </c>
      <c r="G31" s="8">
        <f>SUM(H31:I31)</f>
        <v>11802659</v>
      </c>
      <c r="H31" s="9">
        <v>11802659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146</v>
      </c>
      <c r="G39" s="8">
        <f t="shared" si="0"/>
        <v>0</v>
      </c>
      <c r="H39" s="9">
        <v>0</v>
      </c>
      <c r="I39" s="9"/>
      <c r="J39" s="9"/>
    </row>
    <row r="40" spans="1:10" ht="25.5" x14ac:dyDescent="0.2">
      <c r="A40" s="6" t="s">
        <v>43</v>
      </c>
      <c r="B40" s="7" t="s">
        <v>44</v>
      </c>
      <c r="C40" s="7" t="s">
        <v>40</v>
      </c>
      <c r="D40" s="7" t="s">
        <v>45</v>
      </c>
      <c r="E40" s="7" t="s">
        <v>180</v>
      </c>
      <c r="F40" s="7" t="s">
        <v>146</v>
      </c>
      <c r="G40" s="8">
        <f t="shared" si="0"/>
        <v>4570000</v>
      </c>
      <c r="H40" s="9">
        <f>4500000+70000</f>
        <v>4570000</v>
      </c>
      <c r="I40" s="9">
        <v>0</v>
      </c>
      <c r="J40" s="9">
        <v>0</v>
      </c>
    </row>
    <row r="41" spans="1:10" ht="47.25" customHeight="1" x14ac:dyDescent="0.2">
      <c r="A41" s="6" t="s">
        <v>192</v>
      </c>
      <c r="B41" s="7" t="s">
        <v>193</v>
      </c>
      <c r="C41" s="7" t="s">
        <v>194</v>
      </c>
      <c r="D41" s="7" t="s">
        <v>195</v>
      </c>
      <c r="E41" s="7" t="s">
        <v>200</v>
      </c>
      <c r="F41" s="7" t="s">
        <v>198</v>
      </c>
      <c r="G41" s="8">
        <f>SUM(H41:I41)</f>
        <v>500000</v>
      </c>
      <c r="H41" s="9">
        <f>500000</f>
        <v>500000</v>
      </c>
      <c r="I41" s="9"/>
      <c r="J41" s="9"/>
    </row>
    <row r="42" spans="1:10" ht="31.5" hidden="1" customHeight="1" x14ac:dyDescent="0.2">
      <c r="A42" s="6" t="s">
        <v>148</v>
      </c>
      <c r="B42" s="7" t="s">
        <v>149</v>
      </c>
      <c r="C42" s="7" t="s">
        <v>48</v>
      </c>
      <c r="D42" s="7" t="s">
        <v>150</v>
      </c>
      <c r="E42" s="97" t="s">
        <v>50</v>
      </c>
      <c r="F42" s="97" t="s">
        <v>51</v>
      </c>
      <c r="G42" s="8">
        <f>SUM(H42:I42)</f>
        <v>0</v>
      </c>
      <c r="H42" s="9"/>
      <c r="I42" s="9">
        <v>0</v>
      </c>
      <c r="J42" s="9">
        <v>0</v>
      </c>
    </row>
    <row r="43" spans="1:10" ht="39" hidden="1" customHeight="1" x14ac:dyDescent="0.2">
      <c r="A43" s="6" t="s">
        <v>46</v>
      </c>
      <c r="B43" s="7" t="s">
        <v>47</v>
      </c>
      <c r="C43" s="7" t="s">
        <v>48</v>
      </c>
      <c r="D43" s="7" t="s">
        <v>49</v>
      </c>
      <c r="E43" s="98"/>
      <c r="F43" s="98"/>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1029168</v>
      </c>
      <c r="H51" s="5">
        <f t="shared" ref="H51:J52" si="2">H52</f>
        <v>1029168</v>
      </c>
      <c r="I51" s="5">
        <f t="shared" si="2"/>
        <v>0</v>
      </c>
      <c r="J51" s="5">
        <f t="shared" si="2"/>
        <v>0</v>
      </c>
    </row>
    <row r="52" spans="1:10" s="35" customFormat="1" ht="25.5" customHeight="1" x14ac:dyDescent="0.2">
      <c r="A52" s="30" t="s">
        <v>91</v>
      </c>
      <c r="B52" s="31"/>
      <c r="C52" s="32"/>
      <c r="D52" s="33" t="s">
        <v>90</v>
      </c>
      <c r="E52" s="34"/>
      <c r="F52" s="34"/>
      <c r="G52" s="5">
        <f>SUM(G53:G60)</f>
        <v>1029168</v>
      </c>
      <c r="H52" s="5">
        <f>SUM(H53:H60)</f>
        <v>1029168</v>
      </c>
      <c r="I52" s="5">
        <f t="shared" si="2"/>
        <v>0</v>
      </c>
      <c r="J52" s="5">
        <f t="shared" si="2"/>
        <v>0</v>
      </c>
    </row>
    <row r="53" spans="1:10" ht="47.45" hidden="1" customHeight="1" x14ac:dyDescent="0.2">
      <c r="A53" s="36" t="s">
        <v>92</v>
      </c>
      <c r="B53" s="36" t="s">
        <v>93</v>
      </c>
      <c r="C53" s="37" t="s">
        <v>94</v>
      </c>
      <c r="D53" s="37" t="s">
        <v>95</v>
      </c>
      <c r="E53" s="7" t="s">
        <v>75</v>
      </c>
      <c r="F53" s="7" t="s">
        <v>143</v>
      </c>
      <c r="G53" s="8">
        <f t="shared" ref="G53:G60" si="3">SUM(H53:I53)</f>
        <v>929168</v>
      </c>
      <c r="H53" s="9">
        <f>519168+50000+360000</f>
        <v>929168</v>
      </c>
      <c r="I53" s="9">
        <v>0</v>
      </c>
      <c r="J53" s="9">
        <v>0</v>
      </c>
    </row>
    <row r="54" spans="1:10" ht="47.45" hidden="1" customHeight="1" x14ac:dyDescent="0.2">
      <c r="A54" s="79" t="s">
        <v>120</v>
      </c>
      <c r="B54" s="79" t="s">
        <v>121</v>
      </c>
      <c r="C54" s="82" t="s">
        <v>94</v>
      </c>
      <c r="D54" s="85" t="s">
        <v>122</v>
      </c>
      <c r="E54" s="7" t="s">
        <v>50</v>
      </c>
      <c r="F54" s="7" t="s">
        <v>51</v>
      </c>
      <c r="G54" s="8">
        <f t="shared" si="3"/>
        <v>0</v>
      </c>
      <c r="H54" s="9"/>
      <c r="I54" s="9">
        <v>0</v>
      </c>
      <c r="J54" s="9">
        <v>0</v>
      </c>
    </row>
    <row r="55" spans="1:10" ht="47.45" hidden="1" customHeight="1" x14ac:dyDescent="0.2">
      <c r="A55" s="80"/>
      <c r="B55" s="80"/>
      <c r="C55" s="83"/>
      <c r="D55" s="86"/>
      <c r="E55" s="7" t="s">
        <v>123</v>
      </c>
      <c r="F55" s="7" t="s">
        <v>155</v>
      </c>
      <c r="G55" s="8">
        <f t="shared" si="3"/>
        <v>0</v>
      </c>
      <c r="H55" s="9"/>
      <c r="I55" s="9">
        <v>0</v>
      </c>
      <c r="J55" s="9">
        <v>0</v>
      </c>
    </row>
    <row r="56" spans="1:10" ht="47.45" hidden="1" customHeight="1" x14ac:dyDescent="0.2">
      <c r="A56" s="80"/>
      <c r="B56" s="80"/>
      <c r="C56" s="83"/>
      <c r="D56" s="86"/>
      <c r="E56" s="7" t="s">
        <v>144</v>
      </c>
      <c r="F56" s="7" t="s">
        <v>145</v>
      </c>
      <c r="G56" s="8">
        <f t="shared" si="3"/>
        <v>0</v>
      </c>
      <c r="H56" s="9"/>
      <c r="I56" s="9">
        <v>0</v>
      </c>
      <c r="J56" s="9">
        <v>0</v>
      </c>
    </row>
    <row r="57" spans="1:10" ht="83.45" hidden="1" customHeight="1" x14ac:dyDescent="0.2">
      <c r="A57" s="80"/>
      <c r="B57" s="80"/>
      <c r="C57" s="83"/>
      <c r="D57" s="86"/>
      <c r="E57" s="7" t="s">
        <v>124</v>
      </c>
      <c r="F57" s="7" t="s">
        <v>125</v>
      </c>
      <c r="G57" s="8">
        <f t="shared" si="3"/>
        <v>0</v>
      </c>
      <c r="H57" s="9"/>
      <c r="I57" s="9">
        <v>0</v>
      </c>
      <c r="J57" s="9">
        <v>0</v>
      </c>
    </row>
    <row r="58" spans="1:10" ht="83.45" hidden="1" customHeight="1" x14ac:dyDescent="0.2">
      <c r="A58" s="80"/>
      <c r="B58" s="80"/>
      <c r="C58" s="83"/>
      <c r="D58" s="86"/>
      <c r="E58" s="7" t="s">
        <v>141</v>
      </c>
      <c r="F58" s="7" t="s">
        <v>142</v>
      </c>
      <c r="G58" s="8">
        <f t="shared" si="3"/>
        <v>0</v>
      </c>
      <c r="H58" s="9"/>
      <c r="I58" s="9">
        <v>0</v>
      </c>
      <c r="J58" s="9">
        <v>0</v>
      </c>
    </row>
    <row r="59" spans="1:10" ht="43.5" customHeight="1" x14ac:dyDescent="0.2">
      <c r="A59" s="80"/>
      <c r="B59" s="80"/>
      <c r="C59" s="83"/>
      <c r="D59" s="86"/>
      <c r="E59" s="7" t="s">
        <v>200</v>
      </c>
      <c r="F59" s="7" t="s">
        <v>198</v>
      </c>
      <c r="G59" s="8">
        <f t="shared" ref="G59" si="4">SUM(H59:I59)</f>
        <v>50000</v>
      </c>
      <c r="H59" s="9">
        <f>50000</f>
        <v>50000</v>
      </c>
      <c r="I59" s="9"/>
      <c r="J59" s="9"/>
    </row>
    <row r="60" spans="1:10" ht="45.75" customHeight="1" x14ac:dyDescent="0.2">
      <c r="A60" s="81"/>
      <c r="B60" s="81"/>
      <c r="C60" s="84"/>
      <c r="D60" s="87"/>
      <c r="E60" s="7" t="s">
        <v>153</v>
      </c>
      <c r="F60" s="7" t="s">
        <v>154</v>
      </c>
      <c r="G60" s="8">
        <f t="shared" si="3"/>
        <v>50000</v>
      </c>
      <c r="H60" s="9">
        <f>50000</f>
        <v>50000</v>
      </c>
      <c r="I60" s="9">
        <v>0</v>
      </c>
      <c r="J60" s="9">
        <v>0</v>
      </c>
    </row>
    <row r="61" spans="1:10" ht="18.75" customHeight="1" x14ac:dyDescent="0.2">
      <c r="A61" s="10" t="s">
        <v>53</v>
      </c>
      <c r="B61" s="10" t="s">
        <v>53</v>
      </c>
      <c r="C61" s="10" t="s">
        <v>53</v>
      </c>
      <c r="D61" s="11" t="s">
        <v>52</v>
      </c>
      <c r="E61" s="11" t="s">
        <v>53</v>
      </c>
      <c r="F61" s="11" t="s">
        <v>53</v>
      </c>
      <c r="G61" s="12">
        <f>G15+G46+G51</f>
        <v>24686827</v>
      </c>
      <c r="H61" s="12">
        <f>H15+H46+H51</f>
        <v>24091827</v>
      </c>
      <c r="I61" s="12">
        <f>I15+I46+I51</f>
        <v>595000</v>
      </c>
      <c r="J61" s="12">
        <f>J15+J46+J51</f>
        <v>300000</v>
      </c>
    </row>
    <row r="62" spans="1:10" ht="12.75" customHeight="1" x14ac:dyDescent="0.2">
      <c r="A62" s="42"/>
      <c r="B62" s="42"/>
      <c r="C62" s="42"/>
      <c r="D62" s="43"/>
      <c r="E62" s="43"/>
      <c r="F62" s="43"/>
      <c r="G62" s="41"/>
      <c r="H62" s="41"/>
      <c r="I62" s="41"/>
      <c r="J62" s="41"/>
    </row>
    <row r="63" spans="1:10" s="21" customFormat="1" ht="18.75" x14ac:dyDescent="0.3">
      <c r="A63" s="19" t="s">
        <v>54</v>
      </c>
      <c r="B63" s="19"/>
      <c r="C63" s="20"/>
      <c r="D63" s="20"/>
      <c r="E63" s="19"/>
      <c r="F63" s="20"/>
      <c r="G63" s="20"/>
      <c r="I63" s="19" t="s">
        <v>130</v>
      </c>
    </row>
  </sheetData>
  <mergeCells count="31">
    <mergeCell ref="A8:J8"/>
    <mergeCell ref="E23:E27"/>
    <mergeCell ref="F23:F27"/>
    <mergeCell ref="H2:J2"/>
    <mergeCell ref="H3:J3"/>
    <mergeCell ref="H4:J4"/>
    <mergeCell ref="A6:J6"/>
    <mergeCell ref="A7:J7"/>
    <mergeCell ref="A20:A21"/>
    <mergeCell ref="B20:B21"/>
    <mergeCell ref="C20:C21"/>
    <mergeCell ref="D20:D21"/>
    <mergeCell ref="A12:A13"/>
    <mergeCell ref="B12:B13"/>
    <mergeCell ref="C12:C13"/>
    <mergeCell ref="D12:D13"/>
    <mergeCell ref="E42:E43"/>
    <mergeCell ref="F42:F43"/>
    <mergeCell ref="G12:G13"/>
    <mergeCell ref="H12:H13"/>
    <mergeCell ref="I12:J12"/>
    <mergeCell ref="E12:E13"/>
    <mergeCell ref="F12:F13"/>
    <mergeCell ref="A54:A60"/>
    <mergeCell ref="B54:B60"/>
    <mergeCell ref="C54:C60"/>
    <mergeCell ref="D54:D60"/>
    <mergeCell ref="A27:A29"/>
    <mergeCell ref="B27:B29"/>
    <mergeCell ref="C27:C29"/>
    <mergeCell ref="D27:D29"/>
  </mergeCells>
  <pageMargins left="0.19685039370078741" right="0.19685039370078741" top="0.78740157480314965" bottom="0.19685039370078741" header="0" footer="0"/>
  <pageSetup paperSize="9" scale="81"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80" zoomScaleNormal="80" workbookViewId="0">
      <pane xSplit="7" ySplit="14" topLeftCell="H15" activePane="bottomRight" state="frozen"/>
      <selection pane="topRight" activeCell="H1" sqref="H1"/>
      <selection pane="bottomLeft" activeCell="A15" sqref="A15"/>
      <selection pane="bottomRight" activeCell="D51" sqref="D51"/>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199</v>
      </c>
      <c r="I1" s="18"/>
      <c r="J1"/>
    </row>
    <row r="2" spans="1:12" x14ac:dyDescent="0.2">
      <c r="A2" s="14"/>
      <c r="B2" s="14"/>
      <c r="C2" s="14"/>
      <c r="D2" s="18"/>
      <c r="E2" s="18"/>
      <c r="F2" s="18"/>
      <c r="G2" s="14"/>
      <c r="H2" s="104" t="s">
        <v>184</v>
      </c>
      <c r="I2" s="104"/>
      <c r="J2" s="104"/>
      <c r="K2" s="38"/>
      <c r="L2" s="38"/>
    </row>
    <row r="3" spans="1:12" x14ac:dyDescent="0.2">
      <c r="A3" s="14"/>
      <c r="B3" s="14"/>
      <c r="C3" s="14"/>
      <c r="D3" s="18"/>
      <c r="E3" s="18"/>
      <c r="F3" s="18"/>
      <c r="G3" s="14"/>
      <c r="H3" s="104" t="s">
        <v>201</v>
      </c>
      <c r="I3" s="104"/>
      <c r="J3" s="104"/>
      <c r="K3" s="38"/>
      <c r="L3" s="38"/>
    </row>
    <row r="4" spans="1:12" ht="13.5" hidden="1" customHeight="1" x14ac:dyDescent="0.2">
      <c r="A4" s="14"/>
      <c r="B4" s="14"/>
      <c r="C4" s="14"/>
      <c r="D4" s="15"/>
      <c r="E4" s="15"/>
      <c r="F4" s="15"/>
      <c r="G4" s="14"/>
      <c r="H4" s="105" t="s">
        <v>170</v>
      </c>
      <c r="I4" s="105"/>
      <c r="J4" s="105"/>
    </row>
    <row r="5" spans="1:12" ht="9" customHeight="1" x14ac:dyDescent="0.2">
      <c r="A5" s="14"/>
      <c r="B5" s="14"/>
      <c r="C5" s="14"/>
      <c r="D5" s="15"/>
      <c r="E5" s="15"/>
      <c r="F5" s="15"/>
      <c r="G5" s="14"/>
      <c r="H5" s="14"/>
      <c r="I5" s="71"/>
      <c r="J5" s="71"/>
    </row>
    <row r="6" spans="1:12" ht="18.75" customHeight="1" x14ac:dyDescent="0.3">
      <c r="A6" s="106" t="s">
        <v>196</v>
      </c>
      <c r="B6" s="106"/>
      <c r="C6" s="106"/>
      <c r="D6" s="106"/>
      <c r="E6" s="106"/>
      <c r="F6" s="106"/>
      <c r="G6" s="106"/>
      <c r="H6" s="106"/>
      <c r="I6" s="106"/>
      <c r="J6" s="106"/>
    </row>
    <row r="7" spans="1:12" ht="22.5" customHeight="1" x14ac:dyDescent="0.3">
      <c r="A7" s="106" t="s">
        <v>185</v>
      </c>
      <c r="B7" s="106"/>
      <c r="C7" s="106"/>
      <c r="D7" s="106"/>
      <c r="E7" s="106"/>
      <c r="F7" s="106"/>
      <c r="G7" s="106"/>
      <c r="H7" s="106"/>
      <c r="I7" s="106"/>
      <c r="J7" s="106"/>
    </row>
    <row r="8" spans="1:12" ht="21.75" customHeight="1" x14ac:dyDescent="0.3">
      <c r="A8" s="103" t="s">
        <v>167</v>
      </c>
      <c r="B8" s="103"/>
      <c r="C8" s="103"/>
      <c r="D8" s="103"/>
      <c r="E8" s="103"/>
      <c r="F8" s="103"/>
      <c r="G8" s="103"/>
      <c r="H8" s="103"/>
      <c r="I8" s="103"/>
      <c r="J8" s="103"/>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100" t="s">
        <v>3</v>
      </c>
      <c r="B12" s="100" t="s">
        <v>4</v>
      </c>
      <c r="C12" s="100" t="s">
        <v>5</v>
      </c>
      <c r="D12" s="99" t="s">
        <v>6</v>
      </c>
      <c r="E12" s="99" t="s">
        <v>7</v>
      </c>
      <c r="F12" s="100" t="s">
        <v>8</v>
      </c>
      <c r="G12" s="99" t="s">
        <v>9</v>
      </c>
      <c r="H12" s="99" t="s">
        <v>10</v>
      </c>
      <c r="I12" s="99" t="s">
        <v>11</v>
      </c>
      <c r="J12" s="99"/>
    </row>
    <row r="13" spans="1:12" ht="48.75" customHeight="1" x14ac:dyDescent="0.2">
      <c r="A13" s="99"/>
      <c r="B13" s="99"/>
      <c r="C13" s="99"/>
      <c r="D13" s="99"/>
      <c r="E13" s="99"/>
      <c r="F13" s="99"/>
      <c r="G13" s="99"/>
      <c r="H13" s="99"/>
      <c r="I13" s="69" t="s">
        <v>12</v>
      </c>
      <c r="J13" s="69"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22557659</v>
      </c>
      <c r="H15" s="5">
        <f>H16</f>
        <v>21938059</v>
      </c>
      <c r="I15" s="5">
        <f>I16</f>
        <v>619600</v>
      </c>
      <c r="J15" s="5">
        <f>J16</f>
        <v>324600</v>
      </c>
    </row>
    <row r="16" spans="1:12" ht="21" customHeight="1" x14ac:dyDescent="0.2">
      <c r="A16" s="22" t="s">
        <v>62</v>
      </c>
      <c r="B16" s="4" t="s">
        <v>15</v>
      </c>
      <c r="C16" s="4" t="s">
        <v>15</v>
      </c>
      <c r="D16" s="4" t="s">
        <v>16</v>
      </c>
      <c r="E16" s="4" t="s">
        <v>15</v>
      </c>
      <c r="F16" s="4" t="s">
        <v>15</v>
      </c>
      <c r="G16" s="5">
        <f>SUM(G17:G45)</f>
        <v>22557659</v>
      </c>
      <c r="H16" s="5">
        <f>SUM(H17:H45)</f>
        <v>21938059</v>
      </c>
      <c r="I16" s="5">
        <f>SUM(I17:I45)</f>
        <v>619600</v>
      </c>
      <c r="J16" s="5">
        <f>SUM(J17:J45)</f>
        <v>324600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101" t="s">
        <v>21</v>
      </c>
      <c r="B20" s="97" t="s">
        <v>22</v>
      </c>
      <c r="C20" s="97" t="s">
        <v>23</v>
      </c>
      <c r="D20" s="97" t="s">
        <v>24</v>
      </c>
      <c r="E20" s="7" t="s">
        <v>76</v>
      </c>
      <c r="F20" s="7" t="s">
        <v>103</v>
      </c>
      <c r="G20" s="8">
        <f t="shared" si="0"/>
        <v>0</v>
      </c>
      <c r="H20" s="9"/>
      <c r="I20" s="9">
        <v>0</v>
      </c>
      <c r="J20" s="9">
        <v>0</v>
      </c>
    </row>
    <row r="21" spans="1:10" ht="87" hidden="1" customHeight="1" x14ac:dyDescent="0.2">
      <c r="A21" s="102"/>
      <c r="B21" s="98"/>
      <c r="C21" s="98"/>
      <c r="D21" s="98"/>
      <c r="E21" s="7" t="s">
        <v>174</v>
      </c>
      <c r="F21" s="7" t="s">
        <v>157</v>
      </c>
      <c r="G21" s="8">
        <f t="shared" si="0"/>
        <v>1500000</v>
      </c>
      <c r="H21" s="9">
        <f>1500000</f>
        <v>1500000</v>
      </c>
      <c r="I21" s="9"/>
      <c r="J21" s="9"/>
    </row>
    <row r="22" spans="1:10" ht="78" hidden="1" customHeight="1" x14ac:dyDescent="0.2">
      <c r="A22" s="70" t="s">
        <v>107</v>
      </c>
      <c r="B22" s="68" t="s">
        <v>108</v>
      </c>
      <c r="C22" s="68" t="s">
        <v>109</v>
      </c>
      <c r="D22" s="67" t="s">
        <v>110</v>
      </c>
      <c r="E22" s="7" t="s">
        <v>181</v>
      </c>
      <c r="F22" s="7" t="s">
        <v>133</v>
      </c>
      <c r="G22" s="8">
        <f t="shared" si="0"/>
        <v>500000</v>
      </c>
      <c r="H22" s="9">
        <v>500000</v>
      </c>
      <c r="I22" s="9"/>
      <c r="J22" s="9"/>
    </row>
    <row r="23" spans="1:10" ht="46.5" hidden="1" customHeight="1" x14ac:dyDescent="0.2">
      <c r="A23" s="65" t="s">
        <v>159</v>
      </c>
      <c r="B23" s="66" t="s">
        <v>160</v>
      </c>
      <c r="C23" s="66" t="s">
        <v>161</v>
      </c>
      <c r="D23" s="67" t="s">
        <v>162</v>
      </c>
      <c r="E23" s="91" t="s">
        <v>75</v>
      </c>
      <c r="F23" s="91" t="s">
        <v>111</v>
      </c>
      <c r="G23" s="8">
        <f t="shared" si="0"/>
        <v>0</v>
      </c>
      <c r="H23" s="9"/>
      <c r="I23" s="9"/>
      <c r="J23" s="9"/>
    </row>
    <row r="24" spans="1:10" ht="44.25" hidden="1" customHeight="1" x14ac:dyDescent="0.2">
      <c r="A24" s="65" t="s">
        <v>186</v>
      </c>
      <c r="B24" s="66" t="s">
        <v>187</v>
      </c>
      <c r="C24" s="66" t="s">
        <v>161</v>
      </c>
      <c r="D24" s="67" t="s">
        <v>188</v>
      </c>
      <c r="E24" s="92"/>
      <c r="F24" s="92"/>
      <c r="G24" s="8">
        <f t="shared" si="0"/>
        <v>5000</v>
      </c>
      <c r="H24" s="9">
        <f>5000</f>
        <v>5000</v>
      </c>
      <c r="I24" s="9"/>
      <c r="J24" s="9"/>
    </row>
    <row r="25" spans="1:10" ht="55.5" hidden="1" customHeight="1" x14ac:dyDescent="0.2">
      <c r="A25" s="49" t="s">
        <v>163</v>
      </c>
      <c r="B25" s="49" t="s">
        <v>164</v>
      </c>
      <c r="C25" s="50" t="s">
        <v>165</v>
      </c>
      <c r="D25" s="23" t="s">
        <v>166</v>
      </c>
      <c r="E25" s="92"/>
      <c r="F25" s="92"/>
      <c r="G25" s="8">
        <f t="shared" si="0"/>
        <v>0</v>
      </c>
      <c r="H25" s="9"/>
      <c r="I25" s="9"/>
      <c r="J25" s="9"/>
    </row>
    <row r="26" spans="1:10" ht="61.5" customHeight="1" x14ac:dyDescent="0.2">
      <c r="A26" s="65" t="s">
        <v>189</v>
      </c>
      <c r="B26" s="66" t="s">
        <v>190</v>
      </c>
      <c r="C26" s="66" t="s">
        <v>161</v>
      </c>
      <c r="D26" s="67" t="s">
        <v>191</v>
      </c>
      <c r="E26" s="92"/>
      <c r="F26" s="92"/>
      <c r="G26" s="8">
        <f t="shared" si="0"/>
        <v>500000</v>
      </c>
      <c r="H26" s="9">
        <f>500000-24600</f>
        <v>475400</v>
      </c>
      <c r="I26" s="9">
        <f>24600</f>
        <v>24600</v>
      </c>
      <c r="J26" s="9">
        <f>24600</f>
        <v>24600</v>
      </c>
    </row>
    <row r="27" spans="1:10" ht="39" hidden="1" customHeight="1" x14ac:dyDescent="0.2">
      <c r="A27" s="88" t="s">
        <v>71</v>
      </c>
      <c r="B27" s="91" t="s">
        <v>72</v>
      </c>
      <c r="C27" s="91" t="s">
        <v>73</v>
      </c>
      <c r="D27" s="94" t="s">
        <v>74</v>
      </c>
      <c r="E27" s="93"/>
      <c r="F27" s="93"/>
      <c r="G27" s="8">
        <f t="shared" si="0"/>
        <v>1834400</v>
      </c>
      <c r="H27" s="9">
        <f>2000000-165600</f>
        <v>1834400</v>
      </c>
      <c r="I27" s="9"/>
      <c r="J27" s="9"/>
    </row>
    <row r="28" spans="1:10" ht="82.9" hidden="1" customHeight="1" x14ac:dyDescent="0.2">
      <c r="A28" s="89"/>
      <c r="B28" s="92"/>
      <c r="C28" s="92"/>
      <c r="D28" s="95"/>
      <c r="E28" s="7" t="s">
        <v>183</v>
      </c>
      <c r="F28" s="7" t="s">
        <v>112</v>
      </c>
      <c r="G28" s="8">
        <f t="shared" si="0"/>
        <v>165600</v>
      </c>
      <c r="H28" s="9">
        <v>165600</v>
      </c>
      <c r="I28" s="9"/>
      <c r="J28" s="9"/>
    </row>
    <row r="29" spans="1:10" ht="181.5" hidden="1" customHeight="1" x14ac:dyDescent="0.2">
      <c r="A29" s="90"/>
      <c r="B29" s="93"/>
      <c r="C29" s="93"/>
      <c r="D29" s="96"/>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hidden="1" customHeight="1" x14ac:dyDescent="0.2">
      <c r="A31" s="6" t="s">
        <v>25</v>
      </c>
      <c r="B31" s="7" t="s">
        <v>26</v>
      </c>
      <c r="C31" s="7" t="s">
        <v>27</v>
      </c>
      <c r="D31" s="7" t="s">
        <v>28</v>
      </c>
      <c r="E31" s="7" t="s">
        <v>137</v>
      </c>
      <c r="F31" s="7" t="s">
        <v>147</v>
      </c>
      <c r="G31" s="8">
        <f>SUM(H31:I31)</f>
        <v>11802659</v>
      </c>
      <c r="H31" s="9">
        <v>11802659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hidden="1"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146</v>
      </c>
      <c r="G39" s="8">
        <f t="shared" si="0"/>
        <v>0</v>
      </c>
      <c r="H39" s="9">
        <v>0</v>
      </c>
      <c r="I39" s="9"/>
      <c r="J39" s="9"/>
    </row>
    <row r="40" spans="1:10" ht="25.5" hidden="1" x14ac:dyDescent="0.2">
      <c r="A40" s="6" t="s">
        <v>43</v>
      </c>
      <c r="B40" s="7" t="s">
        <v>44</v>
      </c>
      <c r="C40" s="7" t="s">
        <v>40</v>
      </c>
      <c r="D40" s="7" t="s">
        <v>45</v>
      </c>
      <c r="E40" s="7" t="s">
        <v>180</v>
      </c>
      <c r="F40" s="7" t="s">
        <v>146</v>
      </c>
      <c r="G40" s="8">
        <f t="shared" si="0"/>
        <v>4570000</v>
      </c>
      <c r="H40" s="9">
        <f>4500000+70000</f>
        <v>4570000</v>
      </c>
      <c r="I40" s="9">
        <v>0</v>
      </c>
      <c r="J40" s="9">
        <v>0</v>
      </c>
    </row>
    <row r="41" spans="1:10" ht="47.25" hidden="1" customHeight="1" x14ac:dyDescent="0.2">
      <c r="A41" s="6" t="s">
        <v>192</v>
      </c>
      <c r="B41" s="7" t="s">
        <v>193</v>
      </c>
      <c r="C41" s="7" t="s">
        <v>194</v>
      </c>
      <c r="D41" s="7" t="s">
        <v>195</v>
      </c>
      <c r="E41" s="7" t="s">
        <v>200</v>
      </c>
      <c r="F41" s="7" t="s">
        <v>198</v>
      </c>
      <c r="G41" s="8">
        <f>SUM(H41:I41)</f>
        <v>500000</v>
      </c>
      <c r="H41" s="9">
        <f>500000</f>
        <v>500000</v>
      </c>
      <c r="I41" s="9"/>
      <c r="J41" s="9"/>
    </row>
    <row r="42" spans="1:10" ht="31.5" hidden="1" customHeight="1" x14ac:dyDescent="0.2">
      <c r="A42" s="6" t="s">
        <v>148</v>
      </c>
      <c r="B42" s="7" t="s">
        <v>149</v>
      </c>
      <c r="C42" s="7" t="s">
        <v>48</v>
      </c>
      <c r="D42" s="7" t="s">
        <v>150</v>
      </c>
      <c r="E42" s="97" t="s">
        <v>50</v>
      </c>
      <c r="F42" s="97" t="s">
        <v>51</v>
      </c>
      <c r="G42" s="8">
        <f>SUM(H42:I42)</f>
        <v>0</v>
      </c>
      <c r="H42" s="9"/>
      <c r="I42" s="9">
        <v>0</v>
      </c>
      <c r="J42" s="9">
        <v>0</v>
      </c>
    </row>
    <row r="43" spans="1:10" ht="39" hidden="1" customHeight="1" x14ac:dyDescent="0.2">
      <c r="A43" s="6" t="s">
        <v>46</v>
      </c>
      <c r="B43" s="7" t="s">
        <v>47</v>
      </c>
      <c r="C43" s="7" t="s">
        <v>48</v>
      </c>
      <c r="D43" s="7" t="s">
        <v>49</v>
      </c>
      <c r="E43" s="98"/>
      <c r="F43" s="98"/>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2029168</v>
      </c>
      <c r="H51" s="5">
        <f t="shared" ref="H51:J52" si="1">H52</f>
        <v>2029168</v>
      </c>
      <c r="I51" s="5">
        <f t="shared" si="1"/>
        <v>0</v>
      </c>
      <c r="J51" s="5">
        <f t="shared" si="1"/>
        <v>0</v>
      </c>
    </row>
    <row r="52" spans="1:10" s="35" customFormat="1" ht="25.5" customHeight="1" x14ac:dyDescent="0.2">
      <c r="A52" s="30" t="s">
        <v>91</v>
      </c>
      <c r="B52" s="31"/>
      <c r="C52" s="32"/>
      <c r="D52" s="33" t="s">
        <v>90</v>
      </c>
      <c r="E52" s="34"/>
      <c r="F52" s="34"/>
      <c r="G52" s="5">
        <f>SUM(G53:G60)</f>
        <v>2029168</v>
      </c>
      <c r="H52" s="5">
        <f>SUM(H53:H60)</f>
        <v>2029168</v>
      </c>
      <c r="I52" s="5">
        <f t="shared" si="1"/>
        <v>0</v>
      </c>
      <c r="J52" s="5">
        <f t="shared" si="1"/>
        <v>0</v>
      </c>
    </row>
    <row r="53" spans="1:10" ht="47.45" hidden="1" customHeight="1" x14ac:dyDescent="0.2">
      <c r="A53" s="36" t="s">
        <v>92</v>
      </c>
      <c r="B53" s="36" t="s">
        <v>93</v>
      </c>
      <c r="C53" s="37" t="s">
        <v>94</v>
      </c>
      <c r="D53" s="37" t="s">
        <v>95</v>
      </c>
      <c r="E53" s="7" t="s">
        <v>75</v>
      </c>
      <c r="F53" s="7" t="s">
        <v>143</v>
      </c>
      <c r="G53" s="8">
        <f t="shared" ref="G53:G60" si="2">SUM(H53:I53)</f>
        <v>929168</v>
      </c>
      <c r="H53" s="9">
        <f>519168+50000+360000</f>
        <v>929168</v>
      </c>
      <c r="I53" s="9">
        <v>0</v>
      </c>
      <c r="J53" s="9">
        <v>0</v>
      </c>
    </row>
    <row r="54" spans="1:10" ht="47.45" hidden="1" customHeight="1" x14ac:dyDescent="0.2">
      <c r="A54" s="79" t="s">
        <v>120</v>
      </c>
      <c r="B54" s="79" t="s">
        <v>121</v>
      </c>
      <c r="C54" s="82" t="s">
        <v>94</v>
      </c>
      <c r="D54" s="85" t="s">
        <v>122</v>
      </c>
      <c r="E54" s="7" t="s">
        <v>50</v>
      </c>
      <c r="F54" s="7" t="s">
        <v>51</v>
      </c>
      <c r="G54" s="8">
        <f t="shared" si="2"/>
        <v>0</v>
      </c>
      <c r="H54" s="9"/>
      <c r="I54" s="9">
        <v>0</v>
      </c>
      <c r="J54" s="9">
        <v>0</v>
      </c>
    </row>
    <row r="55" spans="1:10" ht="47.45" hidden="1" customHeight="1" x14ac:dyDescent="0.2">
      <c r="A55" s="80"/>
      <c r="B55" s="80"/>
      <c r="C55" s="83"/>
      <c r="D55" s="86"/>
      <c r="E55" s="7" t="s">
        <v>123</v>
      </c>
      <c r="F55" s="7" t="s">
        <v>155</v>
      </c>
      <c r="G55" s="8">
        <f t="shared" si="2"/>
        <v>0</v>
      </c>
      <c r="H55" s="9"/>
      <c r="I55" s="9">
        <v>0</v>
      </c>
      <c r="J55" s="9">
        <v>0</v>
      </c>
    </row>
    <row r="56" spans="1:10" ht="47.45" hidden="1" customHeight="1" x14ac:dyDescent="0.2">
      <c r="A56" s="80"/>
      <c r="B56" s="80"/>
      <c r="C56" s="83"/>
      <c r="D56" s="86"/>
      <c r="E56" s="7" t="s">
        <v>144</v>
      </c>
      <c r="F56" s="7" t="s">
        <v>145</v>
      </c>
      <c r="G56" s="8">
        <f t="shared" si="2"/>
        <v>0</v>
      </c>
      <c r="H56" s="9"/>
      <c r="I56" s="9">
        <v>0</v>
      </c>
      <c r="J56" s="9">
        <v>0</v>
      </c>
    </row>
    <row r="57" spans="1:10" ht="83.45" hidden="1" customHeight="1" x14ac:dyDescent="0.2">
      <c r="A57" s="80"/>
      <c r="B57" s="80"/>
      <c r="C57" s="83"/>
      <c r="D57" s="86"/>
      <c r="E57" s="7" t="s">
        <v>124</v>
      </c>
      <c r="F57" s="7" t="s">
        <v>125</v>
      </c>
      <c r="G57" s="8">
        <f t="shared" si="2"/>
        <v>0</v>
      </c>
      <c r="H57" s="9"/>
      <c r="I57" s="9">
        <v>0</v>
      </c>
      <c r="J57" s="9">
        <v>0</v>
      </c>
    </row>
    <row r="58" spans="1:10" ht="83.45" hidden="1" customHeight="1" x14ac:dyDescent="0.2">
      <c r="A58" s="80"/>
      <c r="B58" s="80"/>
      <c r="C58" s="83"/>
      <c r="D58" s="86"/>
      <c r="E58" s="7" t="s">
        <v>141</v>
      </c>
      <c r="F58" s="7" t="s">
        <v>142</v>
      </c>
      <c r="G58" s="8">
        <f t="shared" si="2"/>
        <v>0</v>
      </c>
      <c r="H58" s="9"/>
      <c r="I58" s="9">
        <v>0</v>
      </c>
      <c r="J58" s="9">
        <v>0</v>
      </c>
    </row>
    <row r="59" spans="1:10" ht="43.5" customHeight="1" x14ac:dyDescent="0.2">
      <c r="A59" s="80"/>
      <c r="B59" s="80"/>
      <c r="C59" s="83"/>
      <c r="D59" s="86"/>
      <c r="E59" s="7" t="s">
        <v>200</v>
      </c>
      <c r="F59" s="7" t="s">
        <v>198</v>
      </c>
      <c r="G59" s="8">
        <f t="shared" ref="G59" si="3">SUM(H59:I59)</f>
        <v>1050000</v>
      </c>
      <c r="H59" s="9">
        <f>50000+1000000</f>
        <v>1050000</v>
      </c>
      <c r="I59" s="9"/>
      <c r="J59" s="9"/>
    </row>
    <row r="60" spans="1:10" ht="45.75" hidden="1" customHeight="1" x14ac:dyDescent="0.2">
      <c r="A60" s="81"/>
      <c r="B60" s="81"/>
      <c r="C60" s="84"/>
      <c r="D60" s="87"/>
      <c r="E60" s="7" t="s">
        <v>153</v>
      </c>
      <c r="F60" s="7" t="s">
        <v>154</v>
      </c>
      <c r="G60" s="8">
        <f t="shared" si="2"/>
        <v>50000</v>
      </c>
      <c r="H60" s="9">
        <f>50000</f>
        <v>50000</v>
      </c>
      <c r="I60" s="9">
        <v>0</v>
      </c>
      <c r="J60" s="9">
        <v>0</v>
      </c>
    </row>
    <row r="61" spans="1:10" ht="18.75" customHeight="1" x14ac:dyDescent="0.2">
      <c r="A61" s="10" t="s">
        <v>53</v>
      </c>
      <c r="B61" s="10" t="s">
        <v>53</v>
      </c>
      <c r="C61" s="10" t="s">
        <v>53</v>
      </c>
      <c r="D61" s="11" t="s">
        <v>52</v>
      </c>
      <c r="E61" s="11" t="s">
        <v>53</v>
      </c>
      <c r="F61" s="11" t="s">
        <v>53</v>
      </c>
      <c r="G61" s="12">
        <f>G15+G46+G51</f>
        <v>25686827</v>
      </c>
      <c r="H61" s="12">
        <f>H15+H46+H51</f>
        <v>25067227</v>
      </c>
      <c r="I61" s="12">
        <f>I15+I46+I51</f>
        <v>619600</v>
      </c>
      <c r="J61" s="12">
        <f>J15+J46+J51</f>
        <v>324600</v>
      </c>
    </row>
    <row r="62" spans="1:10" ht="12.75" customHeight="1" x14ac:dyDescent="0.2">
      <c r="A62" s="42"/>
      <c r="B62" s="42"/>
      <c r="C62" s="42"/>
      <c r="D62" s="43"/>
      <c r="E62" s="43"/>
      <c r="F62" s="43"/>
      <c r="G62" s="41"/>
      <c r="H62" s="41"/>
      <c r="I62" s="41"/>
      <c r="J62" s="41"/>
    </row>
    <row r="63" spans="1:10" s="21" customFormat="1" ht="44.25" customHeight="1" x14ac:dyDescent="0.3">
      <c r="A63" s="19" t="s">
        <v>54</v>
      </c>
      <c r="B63" s="19"/>
      <c r="C63" s="20"/>
      <c r="D63" s="20"/>
      <c r="E63" s="19"/>
      <c r="F63" s="20"/>
      <c r="G63" s="20"/>
      <c r="I63" s="19" t="s">
        <v>130</v>
      </c>
    </row>
  </sheetData>
  <mergeCells count="31">
    <mergeCell ref="A8:J8"/>
    <mergeCell ref="H2:J2"/>
    <mergeCell ref="H3:J3"/>
    <mergeCell ref="H4:J4"/>
    <mergeCell ref="A6:J6"/>
    <mergeCell ref="A7:J7"/>
    <mergeCell ref="G12:G13"/>
    <mergeCell ref="H12:H13"/>
    <mergeCell ref="I12:J12"/>
    <mergeCell ref="A20:A21"/>
    <mergeCell ref="B20:B21"/>
    <mergeCell ref="C20:C21"/>
    <mergeCell ref="D20:D21"/>
    <mergeCell ref="A12:A13"/>
    <mergeCell ref="B12:B13"/>
    <mergeCell ref="C12:C13"/>
    <mergeCell ref="D12:D13"/>
    <mergeCell ref="E12:E13"/>
    <mergeCell ref="F12:F13"/>
    <mergeCell ref="E23:E27"/>
    <mergeCell ref="F23:F27"/>
    <mergeCell ref="A27:A29"/>
    <mergeCell ref="B27:B29"/>
    <mergeCell ref="C27:C29"/>
    <mergeCell ref="D27:D29"/>
    <mergeCell ref="E42:E43"/>
    <mergeCell ref="F42:F43"/>
    <mergeCell ref="A54:A60"/>
    <mergeCell ref="B54:B60"/>
    <mergeCell ref="C54:C60"/>
    <mergeCell ref="D54:D60"/>
  </mergeCells>
  <pageMargins left="0.19685039370078741" right="0.19685039370078741" top="0.78740157480314965" bottom="0.19685039370078741" header="0" footer="0"/>
  <pageSetup paperSize="9" scale="81" fitToHeight="5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zoomScale="80" zoomScaleNormal="80" workbookViewId="0">
      <pane xSplit="7" ySplit="14" topLeftCell="H31" activePane="bottomRight" state="frozen"/>
      <selection pane="topRight" activeCell="H1" sqref="H1"/>
      <selection pane="bottomLeft" activeCell="A15" sqref="A15"/>
      <selection pane="bottomRight" activeCell="H27" sqref="H27"/>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20.28515625" style="1" customWidth="1"/>
    <col min="10" max="10" width="17.28515625" style="1" customWidth="1"/>
  </cols>
  <sheetData>
    <row r="1" spans="1:12" ht="18.75" customHeight="1" x14ac:dyDescent="0.2">
      <c r="A1" s="14"/>
      <c r="B1" s="14"/>
      <c r="C1" s="14"/>
      <c r="D1" s="18"/>
      <c r="E1" s="18"/>
      <c r="F1" s="18"/>
      <c r="G1" s="14"/>
      <c r="H1" s="18"/>
      <c r="I1" s="18" t="s">
        <v>202</v>
      </c>
      <c r="J1"/>
    </row>
    <row r="2" spans="1:12" ht="18.75" customHeight="1" x14ac:dyDescent="0.2">
      <c r="A2" s="14"/>
      <c r="B2" s="14"/>
      <c r="C2" s="14"/>
      <c r="D2" s="18"/>
      <c r="E2" s="18"/>
      <c r="F2" s="18"/>
      <c r="G2" s="14"/>
      <c r="H2" s="38"/>
      <c r="I2" s="104" t="s">
        <v>184</v>
      </c>
      <c r="J2" s="104"/>
      <c r="K2" s="38"/>
      <c r="L2" s="38"/>
    </row>
    <row r="3" spans="1:12" ht="18.75" customHeight="1" x14ac:dyDescent="0.2">
      <c r="A3" s="14"/>
      <c r="B3" s="14"/>
      <c r="C3" s="14"/>
      <c r="D3" s="18"/>
      <c r="E3" s="18"/>
      <c r="F3" s="18"/>
      <c r="G3" s="14"/>
      <c r="H3" s="38"/>
      <c r="I3" s="104" t="s">
        <v>204</v>
      </c>
      <c r="J3" s="104"/>
      <c r="K3" s="38"/>
      <c r="L3" s="38"/>
    </row>
    <row r="4" spans="1:12" ht="13.5" hidden="1" customHeight="1" x14ac:dyDescent="0.2">
      <c r="A4" s="14"/>
      <c r="B4" s="14"/>
      <c r="C4" s="14"/>
      <c r="D4" s="15"/>
      <c r="E4" s="15"/>
      <c r="F4" s="15"/>
      <c r="G4" s="14"/>
      <c r="H4" s="105" t="s">
        <v>170</v>
      </c>
      <c r="I4" s="105"/>
      <c r="J4" s="105"/>
    </row>
    <row r="5" spans="1:12" ht="9" customHeight="1" x14ac:dyDescent="0.2">
      <c r="A5" s="14"/>
      <c r="B5" s="14"/>
      <c r="C5" s="14"/>
      <c r="D5" s="15"/>
      <c r="E5" s="15"/>
      <c r="F5" s="15"/>
      <c r="G5" s="14"/>
      <c r="H5" s="14"/>
      <c r="I5" s="72"/>
      <c r="J5" s="72"/>
    </row>
    <row r="6" spans="1:12" ht="18.75" customHeight="1" x14ac:dyDescent="0.3">
      <c r="A6" s="106" t="s">
        <v>196</v>
      </c>
      <c r="B6" s="106"/>
      <c r="C6" s="106"/>
      <c r="D6" s="106"/>
      <c r="E6" s="106"/>
      <c r="F6" s="106"/>
      <c r="G6" s="106"/>
      <c r="H6" s="106"/>
      <c r="I6" s="106"/>
      <c r="J6" s="106"/>
    </row>
    <row r="7" spans="1:12" ht="22.5" customHeight="1" x14ac:dyDescent="0.3">
      <c r="A7" s="106" t="s">
        <v>185</v>
      </c>
      <c r="B7" s="106"/>
      <c r="C7" s="106"/>
      <c r="D7" s="106"/>
      <c r="E7" s="106"/>
      <c r="F7" s="106"/>
      <c r="G7" s="106"/>
      <c r="H7" s="106"/>
      <c r="I7" s="106"/>
      <c r="J7" s="106"/>
    </row>
    <row r="8" spans="1:12" ht="21.75" customHeight="1" x14ac:dyDescent="0.3">
      <c r="A8" s="103" t="s">
        <v>167</v>
      </c>
      <c r="B8" s="103"/>
      <c r="C8" s="103"/>
      <c r="D8" s="103"/>
      <c r="E8" s="103"/>
      <c r="F8" s="103"/>
      <c r="G8" s="103"/>
      <c r="H8" s="103"/>
      <c r="I8" s="103"/>
      <c r="J8" s="103"/>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100" t="s">
        <v>3</v>
      </c>
      <c r="B12" s="100" t="s">
        <v>4</v>
      </c>
      <c r="C12" s="100" t="s">
        <v>5</v>
      </c>
      <c r="D12" s="99" t="s">
        <v>6</v>
      </c>
      <c r="E12" s="99" t="s">
        <v>7</v>
      </c>
      <c r="F12" s="100" t="s">
        <v>8</v>
      </c>
      <c r="G12" s="99" t="s">
        <v>9</v>
      </c>
      <c r="H12" s="99" t="s">
        <v>10</v>
      </c>
      <c r="I12" s="99" t="s">
        <v>11</v>
      </c>
      <c r="J12" s="99"/>
    </row>
    <row r="13" spans="1:12" ht="48.75" customHeight="1" x14ac:dyDescent="0.2">
      <c r="A13" s="99"/>
      <c r="B13" s="99"/>
      <c r="C13" s="99"/>
      <c r="D13" s="99"/>
      <c r="E13" s="99"/>
      <c r="F13" s="99"/>
      <c r="G13" s="99"/>
      <c r="H13" s="99"/>
      <c r="I13" s="75" t="s">
        <v>12</v>
      </c>
      <c r="J13" s="75"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21847009</v>
      </c>
      <c r="H15" s="5">
        <f>H16</f>
        <v>21138059</v>
      </c>
      <c r="I15" s="5">
        <f>I16</f>
        <v>708950</v>
      </c>
      <c r="J15" s="5">
        <f>J16</f>
        <v>413950</v>
      </c>
    </row>
    <row r="16" spans="1:12" ht="21" customHeight="1" x14ac:dyDescent="0.2">
      <c r="A16" s="22" t="s">
        <v>62</v>
      </c>
      <c r="B16" s="4" t="s">
        <v>15</v>
      </c>
      <c r="C16" s="4" t="s">
        <v>15</v>
      </c>
      <c r="D16" s="4" t="s">
        <v>16</v>
      </c>
      <c r="E16" s="4" t="s">
        <v>15</v>
      </c>
      <c r="F16" s="4" t="s">
        <v>15</v>
      </c>
      <c r="G16" s="5">
        <f>SUM(G17:G45)</f>
        <v>21847009</v>
      </c>
      <c r="H16" s="5">
        <f>SUM(H17:H45)</f>
        <v>21138059</v>
      </c>
      <c r="I16" s="5">
        <f>SUM(I17:I45)</f>
        <v>708950</v>
      </c>
      <c r="J16" s="5">
        <f>SUM(J17:J45)</f>
        <v>413950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101" t="s">
        <v>21</v>
      </c>
      <c r="B20" s="97" t="s">
        <v>22</v>
      </c>
      <c r="C20" s="97" t="s">
        <v>23</v>
      </c>
      <c r="D20" s="97" t="s">
        <v>24</v>
      </c>
      <c r="E20" s="7" t="s">
        <v>76</v>
      </c>
      <c r="F20" s="7" t="s">
        <v>103</v>
      </c>
      <c r="G20" s="8">
        <f t="shared" si="0"/>
        <v>0</v>
      </c>
      <c r="H20" s="9"/>
      <c r="I20" s="9">
        <v>0</v>
      </c>
      <c r="J20" s="9">
        <v>0</v>
      </c>
    </row>
    <row r="21" spans="1:10" ht="87" customHeight="1" x14ac:dyDescent="0.2">
      <c r="A21" s="102"/>
      <c r="B21" s="98"/>
      <c r="C21" s="98"/>
      <c r="D21" s="98"/>
      <c r="E21" s="7" t="s">
        <v>174</v>
      </c>
      <c r="F21" s="7" t="s">
        <v>208</v>
      </c>
      <c r="G21" s="8">
        <f t="shared" si="0"/>
        <v>1845000</v>
      </c>
      <c r="H21" s="9">
        <f>1500000+345000</f>
        <v>1845000</v>
      </c>
      <c r="I21" s="9"/>
      <c r="J21" s="9"/>
    </row>
    <row r="22" spans="1:10" ht="78" hidden="1" customHeight="1" x14ac:dyDescent="0.2">
      <c r="A22" s="73" t="s">
        <v>107</v>
      </c>
      <c r="B22" s="74" t="s">
        <v>108</v>
      </c>
      <c r="C22" s="74" t="s">
        <v>109</v>
      </c>
      <c r="D22" s="78" t="s">
        <v>110</v>
      </c>
      <c r="E22" s="7" t="s">
        <v>181</v>
      </c>
      <c r="F22" s="7" t="s">
        <v>133</v>
      </c>
      <c r="G22" s="8">
        <f t="shared" si="0"/>
        <v>500000</v>
      </c>
      <c r="H22" s="9">
        <v>500000</v>
      </c>
      <c r="I22" s="9"/>
      <c r="J22" s="9"/>
    </row>
    <row r="23" spans="1:10" ht="46.5" customHeight="1" x14ac:dyDescent="0.2">
      <c r="A23" s="76" t="s">
        <v>159</v>
      </c>
      <c r="B23" s="77" t="s">
        <v>160</v>
      </c>
      <c r="C23" s="77" t="s">
        <v>161</v>
      </c>
      <c r="D23" s="78" t="s">
        <v>162</v>
      </c>
      <c r="E23" s="91" t="s">
        <v>75</v>
      </c>
      <c r="F23" s="107" t="s">
        <v>206</v>
      </c>
      <c r="G23" s="8">
        <f t="shared" si="0"/>
        <v>3600</v>
      </c>
      <c r="H23" s="9">
        <f>3600</f>
        <v>3600</v>
      </c>
      <c r="I23" s="9"/>
      <c r="J23" s="9"/>
    </row>
    <row r="24" spans="1:10" ht="44.25" hidden="1" customHeight="1" x14ac:dyDescent="0.2">
      <c r="A24" s="76" t="s">
        <v>186</v>
      </c>
      <c r="B24" s="77" t="s">
        <v>187</v>
      </c>
      <c r="C24" s="77" t="s">
        <v>161</v>
      </c>
      <c r="D24" s="78" t="s">
        <v>188</v>
      </c>
      <c r="E24" s="92"/>
      <c r="F24" s="108"/>
      <c r="G24" s="8">
        <f t="shared" si="0"/>
        <v>5000</v>
      </c>
      <c r="H24" s="9">
        <f>5000</f>
        <v>5000</v>
      </c>
      <c r="I24" s="9"/>
      <c r="J24" s="9"/>
    </row>
    <row r="25" spans="1:10" ht="55.5" hidden="1" customHeight="1" x14ac:dyDescent="0.2">
      <c r="A25" s="49" t="s">
        <v>163</v>
      </c>
      <c r="B25" s="49" t="s">
        <v>164</v>
      </c>
      <c r="C25" s="50" t="s">
        <v>165</v>
      </c>
      <c r="D25" s="23" t="s">
        <v>166</v>
      </c>
      <c r="E25" s="92"/>
      <c r="F25" s="108"/>
      <c r="G25" s="8">
        <f t="shared" si="0"/>
        <v>0</v>
      </c>
      <c r="H25" s="9"/>
      <c r="I25" s="9"/>
      <c r="J25" s="9"/>
    </row>
    <row r="26" spans="1:10" ht="61.5" hidden="1" customHeight="1" x14ac:dyDescent="0.2">
      <c r="A26" s="76" t="s">
        <v>189</v>
      </c>
      <c r="B26" s="77" t="s">
        <v>190</v>
      </c>
      <c r="C26" s="77" t="s">
        <v>161</v>
      </c>
      <c r="D26" s="78" t="s">
        <v>191</v>
      </c>
      <c r="E26" s="92"/>
      <c r="F26" s="108"/>
      <c r="G26" s="8">
        <f t="shared" si="0"/>
        <v>500000</v>
      </c>
      <c r="H26" s="9">
        <f>500000-24600</f>
        <v>475400</v>
      </c>
      <c r="I26" s="9">
        <f>24600</f>
        <v>24600</v>
      </c>
      <c r="J26" s="9">
        <f>24600</f>
        <v>24600</v>
      </c>
    </row>
    <row r="27" spans="1:10" ht="39" customHeight="1" x14ac:dyDescent="0.2">
      <c r="A27" s="88" t="s">
        <v>71</v>
      </c>
      <c r="B27" s="91" t="s">
        <v>72</v>
      </c>
      <c r="C27" s="91" t="s">
        <v>73</v>
      </c>
      <c r="D27" s="94" t="s">
        <v>74</v>
      </c>
      <c r="E27" s="93"/>
      <c r="F27" s="109"/>
      <c r="G27" s="8">
        <f t="shared" si="0"/>
        <v>2554400</v>
      </c>
      <c r="H27" s="110">
        <f>2000000-165600+700000+20000</f>
        <v>2554400</v>
      </c>
      <c r="I27" s="9"/>
      <c r="J27" s="9"/>
    </row>
    <row r="28" spans="1:10" ht="82.9" customHeight="1" x14ac:dyDescent="0.2">
      <c r="A28" s="89"/>
      <c r="B28" s="92"/>
      <c r="C28" s="92"/>
      <c r="D28" s="95"/>
      <c r="E28" s="7" t="s">
        <v>183</v>
      </c>
      <c r="F28" s="7" t="s">
        <v>205</v>
      </c>
      <c r="G28" s="8">
        <f t="shared" si="0"/>
        <v>145600</v>
      </c>
      <c r="H28" s="110">
        <f>165600-20000</f>
        <v>145600</v>
      </c>
      <c r="I28" s="9"/>
      <c r="J28" s="9"/>
    </row>
    <row r="29" spans="1:10" ht="181.5" hidden="1" customHeight="1" x14ac:dyDescent="0.2">
      <c r="A29" s="90"/>
      <c r="B29" s="93"/>
      <c r="C29" s="93"/>
      <c r="D29" s="96"/>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customHeight="1" x14ac:dyDescent="0.2">
      <c r="A31" s="6" t="s">
        <v>25</v>
      </c>
      <c r="B31" s="7" t="s">
        <v>26</v>
      </c>
      <c r="C31" s="7" t="s">
        <v>27</v>
      </c>
      <c r="D31" s="7" t="s">
        <v>28</v>
      </c>
      <c r="E31" s="7" t="s">
        <v>137</v>
      </c>
      <c r="F31" s="7" t="s">
        <v>147</v>
      </c>
      <c r="G31" s="8">
        <f>SUM(H31:I31)</f>
        <v>8654059</v>
      </c>
      <c r="H31" s="9">
        <f>11802659-1300000-700000-1148600</f>
        <v>8654059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hidden="1"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209</v>
      </c>
      <c r="G39" s="8">
        <f t="shared" si="0"/>
        <v>0</v>
      </c>
      <c r="H39" s="9">
        <v>0</v>
      </c>
      <c r="I39" s="9"/>
      <c r="J39" s="9"/>
    </row>
    <row r="40" spans="1:10" ht="38.25" hidden="1" x14ac:dyDescent="0.2">
      <c r="A40" s="6" t="s">
        <v>43</v>
      </c>
      <c r="B40" s="7" t="s">
        <v>44</v>
      </c>
      <c r="C40" s="7" t="s">
        <v>40</v>
      </c>
      <c r="D40" s="7" t="s">
        <v>45</v>
      </c>
      <c r="E40" s="7" t="s">
        <v>180</v>
      </c>
      <c r="F40" s="7" t="s">
        <v>209</v>
      </c>
      <c r="G40" s="8">
        <f t="shared" si="0"/>
        <v>4570000</v>
      </c>
      <c r="H40" s="9">
        <f>4500000+70000</f>
        <v>4570000</v>
      </c>
      <c r="I40" s="9">
        <v>0</v>
      </c>
      <c r="J40" s="9">
        <v>0</v>
      </c>
    </row>
    <row r="41" spans="1:10" ht="47.25" customHeight="1" x14ac:dyDescent="0.2">
      <c r="A41" s="6" t="s">
        <v>192</v>
      </c>
      <c r="B41" s="7" t="s">
        <v>193</v>
      </c>
      <c r="C41" s="7" t="s">
        <v>194</v>
      </c>
      <c r="D41" s="7" t="s">
        <v>195</v>
      </c>
      <c r="E41" s="7" t="s">
        <v>200</v>
      </c>
      <c r="F41" s="7" t="s">
        <v>198</v>
      </c>
      <c r="G41" s="8">
        <f>SUM(H41:I41)</f>
        <v>1889350</v>
      </c>
      <c r="H41" s="9">
        <f>500000+1300000</f>
        <v>1800000</v>
      </c>
      <c r="I41" s="9">
        <f>89350</f>
        <v>89350</v>
      </c>
      <c r="J41" s="9">
        <f>89350</f>
        <v>89350</v>
      </c>
    </row>
    <row r="42" spans="1:10" ht="31.5" hidden="1" customHeight="1" x14ac:dyDescent="0.2">
      <c r="A42" s="6" t="s">
        <v>148</v>
      </c>
      <c r="B42" s="7" t="s">
        <v>149</v>
      </c>
      <c r="C42" s="7" t="s">
        <v>48</v>
      </c>
      <c r="D42" s="7" t="s">
        <v>150</v>
      </c>
      <c r="E42" s="97" t="s">
        <v>50</v>
      </c>
      <c r="F42" s="97" t="s">
        <v>51</v>
      </c>
      <c r="G42" s="8">
        <f>SUM(H42:I42)</f>
        <v>0</v>
      </c>
      <c r="H42" s="9"/>
      <c r="I42" s="9">
        <v>0</v>
      </c>
      <c r="J42" s="9">
        <v>0</v>
      </c>
    </row>
    <row r="43" spans="1:10" ht="39" hidden="1" customHeight="1" x14ac:dyDescent="0.2">
      <c r="A43" s="6" t="s">
        <v>46</v>
      </c>
      <c r="B43" s="7" t="s">
        <v>47</v>
      </c>
      <c r="C43" s="7" t="s">
        <v>48</v>
      </c>
      <c r="D43" s="7" t="s">
        <v>49</v>
      </c>
      <c r="E43" s="98"/>
      <c r="F43" s="98"/>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2513168</v>
      </c>
      <c r="H51" s="5">
        <f t="shared" ref="H51:J52" si="1">H52</f>
        <v>2513168</v>
      </c>
      <c r="I51" s="5">
        <f t="shared" si="1"/>
        <v>0</v>
      </c>
      <c r="J51" s="5">
        <f t="shared" si="1"/>
        <v>0</v>
      </c>
    </row>
    <row r="52" spans="1:10" s="35" customFormat="1" ht="25.5" customHeight="1" x14ac:dyDescent="0.2">
      <c r="A52" s="30" t="s">
        <v>91</v>
      </c>
      <c r="B52" s="31"/>
      <c r="C52" s="32"/>
      <c r="D52" s="33" t="s">
        <v>90</v>
      </c>
      <c r="E52" s="34"/>
      <c r="F52" s="34"/>
      <c r="G52" s="5">
        <f>SUM(G53:G60)</f>
        <v>2513168</v>
      </c>
      <c r="H52" s="5">
        <f>SUM(H53:H60)</f>
        <v>2513168</v>
      </c>
      <c r="I52" s="5">
        <f t="shared" si="1"/>
        <v>0</v>
      </c>
      <c r="J52" s="5">
        <f t="shared" si="1"/>
        <v>0</v>
      </c>
    </row>
    <row r="53" spans="1:10" ht="47.45" hidden="1" customHeight="1" x14ac:dyDescent="0.2">
      <c r="A53" s="36" t="s">
        <v>92</v>
      </c>
      <c r="B53" s="36" t="s">
        <v>93</v>
      </c>
      <c r="C53" s="37" t="s">
        <v>94</v>
      </c>
      <c r="D53" s="37" t="s">
        <v>95</v>
      </c>
      <c r="E53" s="7" t="s">
        <v>75</v>
      </c>
      <c r="F53" s="7" t="s">
        <v>143</v>
      </c>
      <c r="G53" s="8">
        <f t="shared" ref="G53:G60" si="2">SUM(H53:I53)</f>
        <v>929168</v>
      </c>
      <c r="H53" s="9">
        <f>519168+50000+360000</f>
        <v>929168</v>
      </c>
      <c r="I53" s="9">
        <v>0</v>
      </c>
      <c r="J53" s="9">
        <v>0</v>
      </c>
    </row>
    <row r="54" spans="1:10" ht="47.45" hidden="1" customHeight="1" x14ac:dyDescent="0.2">
      <c r="A54" s="79" t="s">
        <v>120</v>
      </c>
      <c r="B54" s="79" t="s">
        <v>121</v>
      </c>
      <c r="C54" s="82" t="s">
        <v>94</v>
      </c>
      <c r="D54" s="85" t="s">
        <v>122</v>
      </c>
      <c r="E54" s="7" t="s">
        <v>50</v>
      </c>
      <c r="F54" s="7" t="s">
        <v>51</v>
      </c>
      <c r="G54" s="8">
        <f t="shared" si="2"/>
        <v>0</v>
      </c>
      <c r="H54" s="9"/>
      <c r="I54" s="9">
        <v>0</v>
      </c>
      <c r="J54" s="9">
        <v>0</v>
      </c>
    </row>
    <row r="55" spans="1:10" ht="47.45" customHeight="1" x14ac:dyDescent="0.2">
      <c r="A55" s="80"/>
      <c r="B55" s="80"/>
      <c r="C55" s="83"/>
      <c r="D55" s="86"/>
      <c r="E55" s="7" t="s">
        <v>203</v>
      </c>
      <c r="F55" s="54" t="s">
        <v>207</v>
      </c>
      <c r="G55" s="8">
        <f t="shared" si="2"/>
        <v>35000</v>
      </c>
      <c r="H55" s="9">
        <f>35000</f>
        <v>35000</v>
      </c>
      <c r="I55" s="9">
        <v>0</v>
      </c>
      <c r="J55" s="9">
        <v>0</v>
      </c>
    </row>
    <row r="56" spans="1:10" ht="47.45" hidden="1" customHeight="1" x14ac:dyDescent="0.2">
      <c r="A56" s="80"/>
      <c r="B56" s="80"/>
      <c r="C56" s="83"/>
      <c r="D56" s="86"/>
      <c r="E56" s="7" t="s">
        <v>144</v>
      </c>
      <c r="F56" s="7" t="s">
        <v>145</v>
      </c>
      <c r="G56" s="8">
        <f t="shared" si="2"/>
        <v>0</v>
      </c>
      <c r="H56" s="9"/>
      <c r="I56" s="9">
        <v>0</v>
      </c>
      <c r="J56" s="9">
        <v>0</v>
      </c>
    </row>
    <row r="57" spans="1:10" ht="83.45" hidden="1" customHeight="1" x14ac:dyDescent="0.2">
      <c r="A57" s="80"/>
      <c r="B57" s="80"/>
      <c r="C57" s="83"/>
      <c r="D57" s="86"/>
      <c r="E57" s="7" t="s">
        <v>124</v>
      </c>
      <c r="F57" s="7" t="s">
        <v>125</v>
      </c>
      <c r="G57" s="8">
        <f t="shared" si="2"/>
        <v>0</v>
      </c>
      <c r="H57" s="9"/>
      <c r="I57" s="9">
        <v>0</v>
      </c>
      <c r="J57" s="9">
        <v>0</v>
      </c>
    </row>
    <row r="58" spans="1:10" ht="83.45" hidden="1" customHeight="1" x14ac:dyDescent="0.2">
      <c r="A58" s="80"/>
      <c r="B58" s="80"/>
      <c r="C58" s="83"/>
      <c r="D58" s="86"/>
      <c r="E58" s="7" t="s">
        <v>141</v>
      </c>
      <c r="F58" s="7" t="s">
        <v>142</v>
      </c>
      <c r="G58" s="8">
        <f t="shared" si="2"/>
        <v>0</v>
      </c>
      <c r="H58" s="9"/>
      <c r="I58" s="9">
        <v>0</v>
      </c>
      <c r="J58" s="9">
        <v>0</v>
      </c>
    </row>
    <row r="59" spans="1:10" ht="43.5" customHeight="1" x14ac:dyDescent="0.2">
      <c r="A59" s="80"/>
      <c r="B59" s="80"/>
      <c r="C59" s="83"/>
      <c r="D59" s="86"/>
      <c r="E59" s="7" t="s">
        <v>200</v>
      </c>
      <c r="F59" s="7" t="s">
        <v>198</v>
      </c>
      <c r="G59" s="8">
        <f t="shared" ref="G59" si="3">SUM(H59:I59)</f>
        <v>1099000</v>
      </c>
      <c r="H59" s="9">
        <f>50000+1000000+49000</f>
        <v>1099000</v>
      </c>
      <c r="I59" s="9"/>
      <c r="J59" s="9"/>
    </row>
    <row r="60" spans="1:10" ht="82.5" customHeight="1" x14ac:dyDescent="0.2">
      <c r="A60" s="81"/>
      <c r="B60" s="81"/>
      <c r="C60" s="84"/>
      <c r="D60" s="87"/>
      <c r="E60" s="7" t="s">
        <v>153</v>
      </c>
      <c r="F60" s="54" t="s">
        <v>210</v>
      </c>
      <c r="G60" s="8">
        <f t="shared" si="2"/>
        <v>450000</v>
      </c>
      <c r="H60" s="9">
        <f>50000+400000</f>
        <v>450000</v>
      </c>
      <c r="I60" s="9">
        <v>0</v>
      </c>
      <c r="J60" s="9">
        <v>0</v>
      </c>
    </row>
    <row r="61" spans="1:10" ht="18.75" customHeight="1" x14ac:dyDescent="0.2">
      <c r="A61" s="10" t="s">
        <v>53</v>
      </c>
      <c r="B61" s="10" t="s">
        <v>53</v>
      </c>
      <c r="C61" s="10" t="s">
        <v>53</v>
      </c>
      <c r="D61" s="11" t="s">
        <v>52</v>
      </c>
      <c r="E61" s="11" t="s">
        <v>53</v>
      </c>
      <c r="F61" s="11" t="s">
        <v>53</v>
      </c>
      <c r="G61" s="12">
        <f>G15+G46+G51</f>
        <v>25460177</v>
      </c>
      <c r="H61" s="12">
        <f>H15+H46+H51</f>
        <v>24751227</v>
      </c>
      <c r="I61" s="12">
        <f>I15+I46+I51</f>
        <v>708950</v>
      </c>
      <c r="J61" s="12">
        <f>J15+J46+J51</f>
        <v>413950</v>
      </c>
    </row>
    <row r="62" spans="1:10" ht="12.75" customHeight="1" x14ac:dyDescent="0.2">
      <c r="A62" s="42"/>
      <c r="B62" s="42"/>
      <c r="C62" s="42"/>
      <c r="D62" s="43"/>
      <c r="E62" s="43"/>
      <c r="F62" s="43"/>
      <c r="G62" s="41"/>
      <c r="H62" s="41"/>
      <c r="I62" s="41"/>
      <c r="J62" s="41"/>
    </row>
    <row r="63" spans="1:10" s="21" customFormat="1" ht="44.25" customHeight="1" x14ac:dyDescent="0.3">
      <c r="A63" s="19" t="s">
        <v>54</v>
      </c>
      <c r="B63" s="19"/>
      <c r="C63" s="20"/>
      <c r="D63" s="20"/>
      <c r="E63" s="19"/>
      <c r="F63" s="20"/>
      <c r="G63" s="20"/>
      <c r="I63" s="19" t="s">
        <v>130</v>
      </c>
    </row>
  </sheetData>
  <mergeCells count="31">
    <mergeCell ref="E42:E43"/>
    <mergeCell ref="F42:F43"/>
    <mergeCell ref="A54:A60"/>
    <mergeCell ref="B54:B60"/>
    <mergeCell ref="C54:C60"/>
    <mergeCell ref="D54:D60"/>
    <mergeCell ref="E23:E27"/>
    <mergeCell ref="F23:F27"/>
    <mergeCell ref="A27:A29"/>
    <mergeCell ref="B27:B29"/>
    <mergeCell ref="C27:C29"/>
    <mergeCell ref="D27:D29"/>
    <mergeCell ref="G12:G13"/>
    <mergeCell ref="H12:H13"/>
    <mergeCell ref="I12:J12"/>
    <mergeCell ref="A20:A21"/>
    <mergeCell ref="B20:B21"/>
    <mergeCell ref="C20:C21"/>
    <mergeCell ref="D20:D21"/>
    <mergeCell ref="A12:A13"/>
    <mergeCell ref="B12:B13"/>
    <mergeCell ref="C12:C13"/>
    <mergeCell ref="D12:D13"/>
    <mergeCell ref="E12:E13"/>
    <mergeCell ref="F12:F13"/>
    <mergeCell ref="A8:J8"/>
    <mergeCell ref="H4:J4"/>
    <mergeCell ref="A6:J6"/>
    <mergeCell ref="A7:J7"/>
    <mergeCell ref="I2:J2"/>
    <mergeCell ref="I3:J3"/>
  </mergeCells>
  <pageMargins left="0.19685039370078741" right="0.19685039370078741" top="0.78740157480314965" bottom="0.19685039370078741" header="0" footer="0"/>
  <pageSetup paperSize="9" scale="8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8</vt:i4>
      </vt:variant>
    </vt:vector>
  </HeadingPairs>
  <TitlesOfParts>
    <vt:vector size="12" baseType="lpstr">
      <vt:lpstr>ПОЧАТКОВИЙ</vt:lpstr>
      <vt:lpstr>18.03.2022</vt:lpstr>
      <vt:lpstr>07.04.2022</vt:lpstr>
      <vt:lpstr>03.06.2022</vt:lpstr>
      <vt:lpstr>'03.06.2022'!Заголовки_для_друку</vt:lpstr>
      <vt:lpstr>'07.04.2022'!Заголовки_для_друку</vt:lpstr>
      <vt:lpstr>'18.03.2022'!Заголовки_для_друку</vt:lpstr>
      <vt:lpstr>ПОЧАТКОВИЙ!Заголовки_для_друку</vt:lpstr>
      <vt:lpstr>'03.06.2022'!Область_друку</vt:lpstr>
      <vt:lpstr>'07.04.2022'!Область_друку</vt:lpstr>
      <vt:lpstr>'18.03.2022'!Область_друку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2022-06-06T07:58:20Z</cp:lastPrinted>
  <dcterms:created xsi:type="dcterms:W3CDTF">2020-12-26T13:55:47Z</dcterms:created>
  <dcterms:modified xsi:type="dcterms:W3CDTF">2022-06-06T08:00:46Z</dcterms:modified>
</cp:coreProperties>
</file>