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10-6 від 10.12.2021\ОРИГІНАЛ\"/>
    </mc:Choice>
  </mc:AlternateContent>
  <bookViews>
    <workbookView xWindow="-105" yWindow="-105" windowWidth="23250" windowHeight="12570" activeTab="6"/>
  </bookViews>
  <sheets>
    <sheet name="03.03.2021" sheetId="1" r:id="rId1"/>
    <sheet name="24.03.21" sheetId="2" r:id="rId2"/>
    <sheet name="23.04.21" sheetId="3" r:id="rId3"/>
    <sheet name="30.06.21" sheetId="4" r:id="rId4"/>
    <sheet name="06.08.21" sheetId="5" r:id="rId5"/>
    <sheet name="05.10.21" sheetId="6" r:id="rId6"/>
    <sheet name="10.12.21" sheetId="7" r:id="rId7"/>
  </sheets>
  <definedNames>
    <definedName name="_xlnm.Print_Titles" localSheetId="5">'05.10.21'!$12:$13</definedName>
    <definedName name="_xlnm.Print_Titles" localSheetId="4">'06.08.21'!$12:$13</definedName>
    <definedName name="_xlnm.Print_Titles" localSheetId="6">'10.12.21'!$12:$13</definedName>
    <definedName name="_xlnm.Print_Titles" localSheetId="2">'23.04.21'!$12:$13</definedName>
    <definedName name="_xlnm.Print_Titles" localSheetId="1">'24.03.21'!$12:$13</definedName>
    <definedName name="_xlnm.Print_Titles" localSheetId="3">'30.06.21'!$12:$13</definedName>
    <definedName name="_xlnm.Print_Area" localSheetId="0">'03.03.2021'!$A$1:$J$26</definedName>
    <definedName name="_xlnm.Print_Area" localSheetId="5">'05.10.21'!$A$1:$J$103</definedName>
    <definedName name="_xlnm.Print_Area" localSheetId="4">'06.08.21'!$A$1:$J$93</definedName>
    <definedName name="_xlnm.Print_Area" localSheetId="6">'10.12.21'!$A$1:$J$110</definedName>
    <definedName name="_xlnm.Print_Area" localSheetId="2">'23.04.21'!$A$1:$J$86</definedName>
    <definedName name="_xlnm.Print_Area" localSheetId="1">'24.03.21'!$A$1:$J$71</definedName>
    <definedName name="_xlnm.Print_Area" localSheetId="3">'30.06.21'!$A$1:$J$90</definedName>
  </definedNames>
  <calcPr calcId="152511"/>
</workbook>
</file>

<file path=xl/calcChain.xml><?xml version="1.0" encoding="utf-8"?>
<calcChain xmlns="http://schemas.openxmlformats.org/spreadsheetml/2006/main">
  <c r="G59" i="7" l="1"/>
  <c r="I59" i="7" l="1"/>
  <c r="I18" i="7" l="1"/>
  <c r="G18" i="7"/>
  <c r="G20" i="7" l="1"/>
  <c r="I20" i="7"/>
  <c r="I24" i="7" l="1"/>
  <c r="G24" i="7"/>
  <c r="I19" i="7"/>
  <c r="G19" i="7"/>
  <c r="I25" i="7" l="1"/>
  <c r="G25" i="7"/>
  <c r="I55" i="7" l="1"/>
  <c r="G55" i="7"/>
  <c r="I49" i="7"/>
  <c r="G49" i="7"/>
  <c r="I51" i="7" l="1"/>
  <c r="G45" i="7" l="1"/>
  <c r="I54" i="7"/>
  <c r="I53" i="7"/>
  <c r="I52" i="7"/>
  <c r="G52" i="7"/>
  <c r="G54" i="7"/>
  <c r="G53" i="7"/>
  <c r="G97" i="7" l="1"/>
  <c r="I89" i="7" l="1"/>
  <c r="G89" i="7"/>
  <c r="I91" i="7"/>
  <c r="G91" i="7"/>
  <c r="I90" i="7"/>
  <c r="G90" i="7"/>
  <c r="I88" i="7"/>
  <c r="G88" i="7"/>
  <c r="I87" i="7" l="1"/>
  <c r="G87" i="7"/>
  <c r="I44" i="7"/>
  <c r="G44" i="7"/>
  <c r="I41" i="7"/>
  <c r="G41" i="7"/>
  <c r="I23" i="7"/>
  <c r="I22" i="7"/>
  <c r="I17" i="7"/>
  <c r="I16" i="7"/>
  <c r="G17" i="7"/>
  <c r="G16" i="7"/>
  <c r="I105" i="7" l="1"/>
  <c r="G105" i="7"/>
  <c r="I103" i="7"/>
  <c r="G103" i="7"/>
  <c r="I100" i="7"/>
  <c r="I99" i="7" s="1"/>
  <c r="G100" i="7"/>
  <c r="G99" i="7" s="1"/>
  <c r="G95" i="7"/>
  <c r="I93" i="7"/>
  <c r="I92" i="7" s="1"/>
  <c r="G93" i="7"/>
  <c r="I85" i="7"/>
  <c r="G85" i="7"/>
  <c r="I84" i="7"/>
  <c r="I83" i="7" s="1"/>
  <c r="G84" i="7"/>
  <c r="G83" i="7" s="1"/>
  <c r="I79" i="7"/>
  <c r="G79" i="7"/>
  <c r="I76" i="7"/>
  <c r="G76" i="7"/>
  <c r="I74" i="7"/>
  <c r="G74" i="7"/>
  <c r="I73" i="7"/>
  <c r="G73" i="7"/>
  <c r="I72" i="7"/>
  <c r="G72" i="7"/>
  <c r="I71" i="7"/>
  <c r="G71" i="7"/>
  <c r="I70" i="7"/>
  <c r="G70" i="7"/>
  <c r="I69" i="7"/>
  <c r="G69" i="7"/>
  <c r="I68" i="7"/>
  <c r="G68" i="7"/>
  <c r="I67" i="7"/>
  <c r="G67" i="7"/>
  <c r="I66" i="7"/>
  <c r="G66" i="7"/>
  <c r="I65" i="7"/>
  <c r="G65" i="7"/>
  <c r="I64" i="7"/>
  <c r="G64" i="7"/>
  <c r="I63" i="7"/>
  <c r="G63" i="7"/>
  <c r="I62" i="7"/>
  <c r="G62" i="7"/>
  <c r="I61" i="7"/>
  <c r="G61" i="7"/>
  <c r="I60" i="7"/>
  <c r="G60" i="7"/>
  <c r="I57" i="7"/>
  <c r="I56" i="7" s="1"/>
  <c r="I45" i="7"/>
  <c r="I43" i="7"/>
  <c r="G43" i="7"/>
  <c r="G42" i="7"/>
  <c r="G40" i="7" s="1"/>
  <c r="I40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I30" i="7"/>
  <c r="G30" i="7"/>
  <c r="I29" i="7"/>
  <c r="I28" i="7"/>
  <c r="G28" i="7"/>
  <c r="I27" i="7"/>
  <c r="G27" i="7"/>
  <c r="G23" i="7"/>
  <c r="G22" i="7"/>
  <c r="I102" i="7" l="1"/>
  <c r="I101" i="7" s="1"/>
  <c r="G26" i="7"/>
  <c r="G92" i="7"/>
  <c r="I26" i="7"/>
  <c r="I15" i="7" s="1"/>
  <c r="G56" i="7"/>
  <c r="G102" i="7"/>
  <c r="G101" i="7" s="1"/>
  <c r="G25" i="6"/>
  <c r="G32" i="6"/>
  <c r="I32" i="6"/>
  <c r="G15" i="7" l="1"/>
  <c r="G14" i="7" s="1"/>
  <c r="G107" i="7" s="1"/>
  <c r="I14" i="7"/>
  <c r="I107" i="7" s="1"/>
  <c r="I69" i="6"/>
  <c r="G69" i="6"/>
  <c r="G57" i="6"/>
  <c r="I52" i="6"/>
  <c r="G52" i="6"/>
  <c r="I17" i="6"/>
  <c r="G17" i="6"/>
  <c r="I20" i="6"/>
  <c r="I19" i="6"/>
  <c r="G19" i="6"/>
  <c r="G20" i="6"/>
  <c r="I48" i="6" l="1"/>
  <c r="G48" i="6"/>
  <c r="I43" i="6" l="1"/>
  <c r="I42" i="6" s="1"/>
  <c r="G43" i="6"/>
  <c r="G42" i="6"/>
  <c r="G81" i="6"/>
  <c r="I81" i="6"/>
  <c r="I68" i="6"/>
  <c r="G68" i="6"/>
  <c r="G36" i="6" l="1"/>
  <c r="G37" i="6"/>
  <c r="I37" i="6"/>
  <c r="I36" i="6"/>
  <c r="G33" i="6"/>
  <c r="I33" i="6"/>
  <c r="G31" i="6"/>
  <c r="I31" i="6"/>
  <c r="I30" i="6"/>
  <c r="I29" i="6"/>
  <c r="G29" i="6"/>
  <c r="I28" i="6"/>
  <c r="I16" i="6" l="1"/>
  <c r="G16" i="6"/>
  <c r="I22" i="6"/>
  <c r="G22" i="6"/>
  <c r="I35" i="6" l="1"/>
  <c r="I34" i="6"/>
  <c r="G35" i="6"/>
  <c r="G34" i="6"/>
  <c r="I98" i="6" l="1"/>
  <c r="G98" i="6"/>
  <c r="I96" i="6"/>
  <c r="G96" i="6"/>
  <c r="I93" i="6"/>
  <c r="I92" i="6" s="1"/>
  <c r="G93" i="6"/>
  <c r="G92" i="6" s="1"/>
  <c r="G89" i="6"/>
  <c r="I87" i="6"/>
  <c r="I86" i="6" s="1"/>
  <c r="G87" i="6"/>
  <c r="I85" i="6"/>
  <c r="I84" i="6" s="1"/>
  <c r="G85" i="6"/>
  <c r="G84" i="6" s="1"/>
  <c r="I82" i="6"/>
  <c r="G82" i="6"/>
  <c r="I80" i="6"/>
  <c r="G80" i="6"/>
  <c r="I76" i="6"/>
  <c r="G76" i="6"/>
  <c r="I73" i="6"/>
  <c r="G73" i="6"/>
  <c r="G15" i="6" s="1"/>
  <c r="I71" i="6"/>
  <c r="G71" i="6"/>
  <c r="I70" i="6"/>
  <c r="G70" i="6"/>
  <c r="I67" i="6"/>
  <c r="G67" i="6"/>
  <c r="I66" i="6"/>
  <c r="G66" i="6"/>
  <c r="I65" i="6"/>
  <c r="G65" i="6"/>
  <c r="I64" i="6"/>
  <c r="G64" i="6"/>
  <c r="I63" i="6"/>
  <c r="G63" i="6"/>
  <c r="I62" i="6"/>
  <c r="G62" i="6"/>
  <c r="I61" i="6"/>
  <c r="G61" i="6"/>
  <c r="I60" i="6"/>
  <c r="G60" i="6"/>
  <c r="I59" i="6"/>
  <c r="G59" i="6"/>
  <c r="I58" i="6"/>
  <c r="G58" i="6"/>
  <c r="I57" i="6"/>
  <c r="I54" i="6"/>
  <c r="I44" i="6"/>
  <c r="G44" i="6"/>
  <c r="G41" i="6"/>
  <c r="G39" i="6" s="1"/>
  <c r="I39" i="6"/>
  <c r="I27" i="6"/>
  <c r="G27" i="6"/>
  <c r="I26" i="6"/>
  <c r="G26" i="6"/>
  <c r="I24" i="6"/>
  <c r="G24" i="6"/>
  <c r="I23" i="6"/>
  <c r="G23" i="6"/>
  <c r="I18" i="6"/>
  <c r="G18" i="6"/>
  <c r="I95" i="6" l="1"/>
  <c r="I94" i="6" s="1"/>
  <c r="G86" i="6"/>
  <c r="G53" i="6"/>
  <c r="I25" i="6"/>
  <c r="G14" i="6"/>
  <c r="I53" i="6"/>
  <c r="G95" i="6"/>
  <c r="G94" i="6" s="1"/>
  <c r="I44" i="5"/>
  <c r="G44" i="5"/>
  <c r="I15" i="6" l="1"/>
  <c r="I14" i="6" s="1"/>
  <c r="I100" i="6" s="1"/>
  <c r="G100" i="6"/>
  <c r="I20" i="5"/>
  <c r="G20" i="5"/>
  <c r="I24" i="5" l="1"/>
  <c r="I22" i="5" s="1"/>
  <c r="I23" i="5"/>
  <c r="G24" i="5"/>
  <c r="G23" i="5"/>
  <c r="I25" i="5"/>
  <c r="I26" i="5"/>
  <c r="G26" i="5"/>
  <c r="I32" i="5"/>
  <c r="I31" i="5"/>
  <c r="G32" i="5"/>
  <c r="G31" i="5"/>
  <c r="I63" i="5"/>
  <c r="G63" i="5"/>
  <c r="I88" i="5"/>
  <c r="G88" i="5"/>
  <c r="I86" i="5"/>
  <c r="I85" i="5" s="1"/>
  <c r="I84" i="5" s="1"/>
  <c r="G86" i="5"/>
  <c r="I83" i="5"/>
  <c r="I82" i="5" s="1"/>
  <c r="G83" i="5"/>
  <c r="G82" i="5"/>
  <c r="I81" i="5"/>
  <c r="G81" i="5"/>
  <c r="G80" i="5"/>
  <c r="I78" i="5"/>
  <c r="G78" i="5"/>
  <c r="I76" i="5"/>
  <c r="I75" i="5" s="1"/>
  <c r="G76" i="5"/>
  <c r="G75" i="5"/>
  <c r="I73" i="5"/>
  <c r="G73" i="5"/>
  <c r="I71" i="5"/>
  <c r="G71" i="5"/>
  <c r="I67" i="5"/>
  <c r="G67" i="5"/>
  <c r="I64" i="5"/>
  <c r="G64" i="5"/>
  <c r="I62" i="5"/>
  <c r="G62" i="5"/>
  <c r="I59" i="5"/>
  <c r="G59" i="5"/>
  <c r="I58" i="5"/>
  <c r="G58" i="5"/>
  <c r="I57" i="5"/>
  <c r="G57" i="5"/>
  <c r="I56" i="5"/>
  <c r="G56" i="5"/>
  <c r="I55" i="5"/>
  <c r="G55" i="5"/>
  <c r="I54" i="5"/>
  <c r="G54" i="5"/>
  <c r="I53" i="5"/>
  <c r="G53" i="5"/>
  <c r="I52" i="5"/>
  <c r="G52" i="5"/>
  <c r="I51" i="5"/>
  <c r="G51" i="5"/>
  <c r="I50" i="5"/>
  <c r="G50" i="5"/>
  <c r="I49" i="5"/>
  <c r="G49" i="5"/>
  <c r="I46" i="5"/>
  <c r="I37" i="5"/>
  <c r="G37" i="5"/>
  <c r="G36" i="5"/>
  <c r="G34" i="5" s="1"/>
  <c r="I34" i="5"/>
  <c r="G29" i="5"/>
  <c r="G22" i="5" s="1"/>
  <c r="I21" i="5"/>
  <c r="G21" i="5"/>
  <c r="I17" i="5"/>
  <c r="G17" i="5"/>
  <c r="I16" i="5"/>
  <c r="G16" i="5"/>
  <c r="G85" i="5" l="1"/>
  <c r="G84" i="5" s="1"/>
  <c r="G45" i="5"/>
  <c r="I77" i="5"/>
  <c r="I45" i="5"/>
  <c r="I15" i="5" s="1"/>
  <c r="I14" i="5" s="1"/>
  <c r="I90" i="5" s="1"/>
  <c r="G77" i="5"/>
  <c r="G15" i="5"/>
  <c r="G14" i="5" s="1"/>
  <c r="G90" i="5" s="1"/>
  <c r="G46" i="4"/>
  <c r="I46" i="4"/>
  <c r="G73" i="4" l="1"/>
  <c r="I41" i="4"/>
  <c r="G41" i="4"/>
  <c r="G72" i="4"/>
  <c r="I73" i="4"/>
  <c r="I72" i="4" s="1"/>
  <c r="G59" i="4" l="1"/>
  <c r="I78" i="4"/>
  <c r="G77" i="4"/>
  <c r="G78" i="4"/>
  <c r="I46" i="3" l="1"/>
  <c r="G46" i="3"/>
  <c r="I85" i="4"/>
  <c r="G85" i="4"/>
  <c r="G82" i="4" s="1"/>
  <c r="G81" i="4" s="1"/>
  <c r="I83" i="4"/>
  <c r="G83" i="4"/>
  <c r="I80" i="4"/>
  <c r="I79" i="4" s="1"/>
  <c r="G80" i="4"/>
  <c r="G79" i="4" s="1"/>
  <c r="I74" i="4"/>
  <c r="I75" i="4"/>
  <c r="G75" i="4"/>
  <c r="G74" i="4" s="1"/>
  <c r="I70" i="4"/>
  <c r="G70" i="4"/>
  <c r="I68" i="4"/>
  <c r="G68" i="4"/>
  <c r="I64" i="4"/>
  <c r="G64" i="4"/>
  <c r="I61" i="4"/>
  <c r="G61" i="4"/>
  <c r="I59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G42" i="4" s="1"/>
  <c r="I47" i="4"/>
  <c r="G47" i="4"/>
  <c r="I43" i="4"/>
  <c r="I35" i="4"/>
  <c r="G35" i="4"/>
  <c r="G34" i="4"/>
  <c r="G32" i="4" s="1"/>
  <c r="I32" i="4"/>
  <c r="G27" i="4"/>
  <c r="G20" i="4" s="1"/>
  <c r="I20" i="4"/>
  <c r="I19" i="4"/>
  <c r="G19" i="4"/>
  <c r="I17" i="4"/>
  <c r="G17" i="4"/>
  <c r="I16" i="4"/>
  <c r="G16" i="4"/>
  <c r="I42" i="4" l="1"/>
  <c r="I15" i="4" s="1"/>
  <c r="I14" i="4" s="1"/>
  <c r="G15" i="4"/>
  <c r="G14" i="4" s="1"/>
  <c r="G87" i="4" s="1"/>
  <c r="I82" i="4"/>
  <c r="I81" i="4" s="1"/>
  <c r="I17" i="3"/>
  <c r="I16" i="3"/>
  <c r="G17" i="3"/>
  <c r="G16" i="3"/>
  <c r="I76" i="3"/>
  <c r="G76" i="3"/>
  <c r="I19" i="3"/>
  <c r="G19" i="3"/>
  <c r="I32" i="3"/>
  <c r="I35" i="3"/>
  <c r="I75" i="3"/>
  <c r="I56" i="3"/>
  <c r="I55" i="3"/>
  <c r="G56" i="3"/>
  <c r="G55" i="3"/>
  <c r="I54" i="3"/>
  <c r="I53" i="3"/>
  <c r="G54" i="3"/>
  <c r="G53" i="3"/>
  <c r="I52" i="3"/>
  <c r="I51" i="3"/>
  <c r="G52" i="3"/>
  <c r="G51" i="3"/>
  <c r="I48" i="3"/>
  <c r="I47" i="3"/>
  <c r="I49" i="3"/>
  <c r="I50" i="3"/>
  <c r="G50" i="3"/>
  <c r="G49" i="3"/>
  <c r="G48" i="3"/>
  <c r="G47" i="3"/>
  <c r="G27" i="3"/>
  <c r="G20" i="3" s="1"/>
  <c r="I20" i="3"/>
  <c r="G74" i="3"/>
  <c r="I74" i="3"/>
  <c r="I72" i="3"/>
  <c r="G72" i="3"/>
  <c r="G71" i="3" s="1"/>
  <c r="I81" i="3"/>
  <c r="G81" i="3"/>
  <c r="I79" i="3"/>
  <c r="G79" i="3"/>
  <c r="G75" i="3"/>
  <c r="I69" i="3"/>
  <c r="G69" i="3"/>
  <c r="I67" i="3"/>
  <c r="G67" i="3"/>
  <c r="I63" i="3"/>
  <c r="G63" i="3"/>
  <c r="I60" i="3"/>
  <c r="G60" i="3"/>
  <c r="I43" i="3"/>
  <c r="I42" i="3" s="1"/>
  <c r="G35" i="3"/>
  <c r="G34" i="3"/>
  <c r="G32" i="3" s="1"/>
  <c r="I22" i="2"/>
  <c r="G22" i="2"/>
  <c r="G21" i="2"/>
  <c r="I66" i="2"/>
  <c r="I64" i="2"/>
  <c r="I63" i="2" s="1"/>
  <c r="I62" i="2" s="1"/>
  <c r="G66" i="2"/>
  <c r="G64" i="2"/>
  <c r="G63" i="2"/>
  <c r="G62" i="2" s="1"/>
  <c r="I60" i="2"/>
  <c r="G60" i="2"/>
  <c r="I57" i="2"/>
  <c r="G57" i="2"/>
  <c r="I55" i="2"/>
  <c r="G55" i="2"/>
  <c r="I53" i="2"/>
  <c r="G53" i="2"/>
  <c r="I49" i="2"/>
  <c r="G49" i="2"/>
  <c r="I46" i="2"/>
  <c r="G46" i="2"/>
  <c r="I19" i="2"/>
  <c r="G19" i="2"/>
  <c r="G33" i="2"/>
  <c r="G40" i="2"/>
  <c r="I30" i="2"/>
  <c r="I29" i="2" s="1"/>
  <c r="G18" i="1"/>
  <c r="G15" i="1" s="1"/>
  <c r="G14" i="1" s="1"/>
  <c r="G23" i="1" s="1"/>
  <c r="I15" i="1"/>
  <c r="I14" i="1" s="1"/>
  <c r="I23" i="1" s="1"/>
  <c r="I21" i="1"/>
  <c r="I20" i="1"/>
  <c r="H20" i="1"/>
  <c r="G20" i="1"/>
  <c r="G29" i="2" l="1"/>
  <c r="G15" i="2"/>
  <c r="G14" i="2" s="1"/>
  <c r="G68" i="2" s="1"/>
  <c r="I71" i="3"/>
  <c r="I87" i="4"/>
  <c r="I78" i="3"/>
  <c r="I77" i="3" s="1"/>
  <c r="G42" i="3"/>
  <c r="G15" i="3" s="1"/>
  <c r="G14" i="3" s="1"/>
  <c r="G78" i="3"/>
  <c r="G77" i="3" s="1"/>
  <c r="I15" i="2"/>
  <c r="I14" i="2" s="1"/>
  <c r="I68" i="2" s="1"/>
  <c r="I15" i="3"/>
  <c r="I14" i="3" s="1"/>
  <c r="I83" i="3" s="1"/>
  <c r="G83" i="3" l="1"/>
</calcChain>
</file>

<file path=xl/sharedStrings.xml><?xml version="1.0" encoding="utf-8"?>
<sst xmlns="http://schemas.openxmlformats.org/spreadsheetml/2006/main" count="1580" uniqueCount="159">
  <si>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</si>
  <si>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</si>
  <si>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</si>
  <si>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</si>
  <si>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</si>
  <si>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</si>
  <si>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</si>
  <si>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</si>
  <si>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</si>
  <si>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</si>
  <si>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</si>
  <si>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</si>
  <si>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</si>
  <si>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</si>
  <si>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</si>
  <si>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</si>
  <si>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</si>
  <si>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</si>
  <si>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</si>
  <si>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</si>
  <si>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</si>
  <si>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</si>
  <si>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</si>
  <si>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</si>
  <si>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</si>
  <si>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</si>
  <si>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</si>
  <si>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</si>
  <si>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</si>
  <si>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</si>
  <si>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</si>
  <si>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</si>
  <si>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</si>
  <si>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</si>
  <si>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</si>
  <si>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</si>
  <si>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</si>
  <si>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</si>
  <si>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С.О.Яручик</t>
  </si>
  <si>
    <t>"Про бюджет сільської територіальної громади на 2021 рік"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</si>
  <si>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</si>
  <si>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</si>
  <si>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</si>
  <si>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</si>
  <si>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</si>
  <si>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-</t>
  </si>
  <si>
    <t>Додаток № 5</t>
  </si>
  <si>
    <t>до рішення сільської ради "Про внесення змін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</si>
  <si>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</si>
  <si>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</si>
  <si>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</si>
  <si>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</si>
  <si>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</si>
  <si>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</si>
  <si>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</si>
  <si>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</si>
  <si>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</si>
  <si>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</si>
  <si>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</si>
  <si>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</si>
  <si>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</si>
  <si>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</si>
  <si>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</si>
  <si>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</si>
  <si>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</si>
  <si>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</si>
  <si>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</si>
  <si>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</si>
  <si>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</si>
  <si>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</si>
  <si>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</si>
  <si>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>Виготовлення проектно-кошторисної документації по капітальних роботах закладів освіти та проведення енергоаудиту приміщень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</si>
  <si>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</si>
  <si>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</si>
  <si>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</si>
  <si>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</si>
  <si>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</si>
  <si>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</si>
  <si>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</si>
  <si>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</si>
  <si>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</si>
  <si>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</si>
  <si>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</si>
  <si>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</si>
  <si>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</si>
  <si>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</si>
  <si>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</si>
  <si>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</si>
  <si>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</si>
  <si>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</si>
  <si>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</si>
  <si>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</si>
  <si>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</si>
  <si>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</si>
  <si>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</si>
  <si>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</si>
  <si>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</si>
  <si>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2020-2021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</si>
  <si>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</si>
  <si>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</si>
  <si>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</si>
  <si>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</si>
  <si>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</si>
  <si>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</si>
  <si>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</si>
  <si>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</si>
  <si>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</si>
  <si>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</si>
  <si>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</si>
  <si>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</si>
  <si>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</si>
  <si>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</si>
  <si>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</si>
  <si>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</si>
  <si>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Реконструкція вуличного освітлення вул.Сонячна с.Суховоля</t>
  </si>
  <si>
    <t>Реконструкція мереж вуличного освітлення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</si>
  <si>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</si>
  <si>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</si>
  <si>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</si>
  <si>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</si>
  <si>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</si>
  <si>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</si>
  <si>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</si>
  <si>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Додаток № 4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</si>
  <si>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</si>
  <si>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 xml:space="preserve">Виготовлення проектно-кошторисної документації по об’єкту "Реконструкція дитячого садочка на 80 місць по вул.Центральна, в с.Радомишль Луцького району Волинської області" 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</si>
  <si>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</si>
  <si>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</si>
  <si>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</si>
  <si>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</si>
  <si>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</si>
  <si>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2019-2023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</si>
  <si>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</si>
  <si>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</si>
  <si>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</si>
  <si>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</si>
  <si>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</si>
  <si>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</si>
  <si>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</si>
  <si>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Реконструкція вуличного освітлення від ТП№28470 вул.Вишнева с.Новостав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</si>
  <si>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</si>
  <si>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</si>
  <si>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</si>
  <si>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</si>
  <si>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</si>
  <si>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</si>
  <si>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</si>
  <si>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</si>
  <si>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Реконструкція електроустановок освітлення доріг по вул.Світлій с.Боратин від КТП-723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</si>
  <si>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</si>
  <si>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</si>
  <si>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Придбання комп'ютерної техніки та оргтехніки для закладів освіти Боратинської сільської ради Волинської області</t>
  </si>
  <si>
    <t>Капітальний ремонт вул.Перемоги с.Полонка Луцького району Волинської області</t>
  </si>
  <si>
    <t>Розроблення робочого проекту на реконструкцію ЛЕП-04кВ від Тп-28402 до ВРП-0,4Кв гр.буд.та споруди КЗЗСО Г.Полонка</t>
  </si>
  <si>
    <t>Виготовлення проектно-кошторисної документації на "Реконструкцію зовнішнього освітлення по вул.Горохівська с.Гірка Полонка (автомобільна дорога Н-17 Львів-Радехів-Луцьк)"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</si>
  <si>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</si>
  <si>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</si>
  <si>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</si>
  <si>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Додаток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</si>
</sst>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;\-#,##0.0;#.0,&quot;-&quot;"/>
    <numFmt numFmtId="166" formatCode="#,##0.0_ ;\-#,##0.0\ "/>
    <numFmt numFmtId="167" formatCode="#,##0.0"/>
  </numFmts>
  <fonts count="21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3" fillId="0" borderId="0"/>
    <xf numFmtId="0" fontId="8" fillId="0" borderId="0"/>
  </cellStyleXfs>
  <cellXfs count="10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9" fillId="0" borderId="0" xfId="3" applyFont="1" applyAlignment="1"/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49" fontId="11" fillId="0" borderId="1" xfId="0" applyNumberFormat="1" applyFont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justify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167" fontId="6" fillId="0" borderId="2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167" fontId="7" fillId="0" borderId="1" xfId="2" applyNumberFormat="1" applyFont="1" applyFill="1" applyBorder="1" applyAlignment="1">
      <alignment horizontal="center" vertical="center"/>
    </xf>
    <xf numFmtId="0" fontId="12" fillId="3" borderId="0" xfId="0" applyFont="1" applyFill="1"/>
    <xf numFmtId="49" fontId="14" fillId="3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167" fontId="7" fillId="3" borderId="1" xfId="2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4" fontId="15" fillId="3" borderId="1" xfId="0" quotePrefix="1" applyNumberFormat="1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top" wrapText="1"/>
    </xf>
    <xf numFmtId="4" fontId="0" fillId="0" borderId="0" xfId="0" applyNumberFormat="1"/>
    <xf numFmtId="4" fontId="0" fillId="4" borderId="1" xfId="0" quotePrefix="1" applyNumberFormat="1" applyFill="1" applyBorder="1" applyAlignment="1">
      <alignment vertical="center" wrapText="1"/>
    </xf>
    <xf numFmtId="0" fontId="0" fillId="4" borderId="1" xfId="0" quotePrefix="1" applyFill="1" applyBorder="1" applyAlignment="1">
      <alignment horizontal="left" vertical="center" wrapText="1"/>
    </xf>
    <xf numFmtId="4" fontId="0" fillId="4" borderId="1" xfId="0" quotePrefix="1" applyNumberForma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4" fontId="20" fillId="4" borderId="0" xfId="0" applyNumberFormat="1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3" zoomScaleNormal="100" workbookViewId="0">
      <selection activeCell="H19" sqref="H19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4" t="s">
        <v>47</v>
      </c>
      <c r="H2" s="94"/>
      <c r="I2" s="94"/>
      <c r="J2" s="94"/>
      <c r="K2" s="24"/>
    </row>
    <row r="3" spans="1:11" ht="16.149999999999999" customHeight="1" x14ac:dyDescent="0.25">
      <c r="G3" s="94" t="s">
        <v>48</v>
      </c>
      <c r="H3" s="94"/>
      <c r="I3" s="94"/>
      <c r="J3" s="94"/>
      <c r="K3" s="24"/>
    </row>
    <row r="4" spans="1:11" ht="19.149999999999999" customHeight="1" x14ac:dyDescent="0.25">
      <c r="G4" s="99" t="s">
        <v>39</v>
      </c>
      <c r="H4" s="99"/>
      <c r="I4" s="99"/>
      <c r="J4" s="99"/>
    </row>
    <row r="6" spans="1:11" ht="18.75" x14ac:dyDescent="0.3">
      <c r="A6" s="93" t="s">
        <v>49</v>
      </c>
      <c r="B6" s="93"/>
      <c r="C6" s="93"/>
      <c r="D6" s="93"/>
      <c r="E6" s="93"/>
      <c r="F6" s="93"/>
      <c r="G6" s="93"/>
      <c r="H6" s="93"/>
      <c r="I6" s="93"/>
      <c r="J6" s="93"/>
    </row>
    <row r="7" spans="1:11" ht="22.15" customHeight="1" x14ac:dyDescent="0.3">
      <c r="A7" s="93" t="s">
        <v>50</v>
      </c>
      <c r="B7" s="93"/>
      <c r="C7" s="93"/>
      <c r="D7" s="93"/>
      <c r="E7" s="93"/>
      <c r="F7" s="93"/>
      <c r="G7" s="93"/>
      <c r="H7" s="93"/>
      <c r="I7" s="93"/>
      <c r="J7" s="93"/>
    </row>
    <row r="8" spans="1:11" s="18" customFormat="1" ht="18.75" x14ac:dyDescent="0.3">
      <c r="A8" s="93" t="s">
        <v>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s="18" customFormat="1" ht="18.75" x14ac:dyDescent="0.3">
      <c r="A9" s="93" t="s">
        <v>1</v>
      </c>
      <c r="B9" s="100"/>
      <c r="C9" s="100"/>
      <c r="D9" s="100"/>
      <c r="E9" s="100"/>
      <c r="F9" s="100"/>
      <c r="G9" s="100"/>
      <c r="H9" s="100"/>
      <c r="I9" s="100"/>
      <c r="J9" s="10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4" t="s">
        <v>5</v>
      </c>
      <c r="B12" s="4" t="s">
        <v>6</v>
      </c>
      <c r="C12" s="4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23" t="s">
        <v>14</v>
      </c>
      <c r="B14" s="6" t="s">
        <v>15</v>
      </c>
      <c r="C14" s="6" t="s">
        <v>15</v>
      </c>
      <c r="D14" s="6" t="s">
        <v>16</v>
      </c>
      <c r="E14" s="6" t="s">
        <v>15</v>
      </c>
      <c r="F14" s="6" t="s">
        <v>15</v>
      </c>
      <c r="G14" s="7">
        <f>G15</f>
        <v>7588228</v>
      </c>
      <c r="H14" s="7"/>
      <c r="I14" s="7">
        <f>I15</f>
        <v>3433081</v>
      </c>
      <c r="J14" s="8">
        <v>0</v>
      </c>
    </row>
    <row r="15" spans="1:11" ht="18.75" customHeight="1" x14ac:dyDescent="0.2">
      <c r="A15" s="23" t="s">
        <v>43</v>
      </c>
      <c r="B15" s="6" t="s">
        <v>15</v>
      </c>
      <c r="C15" s="6" t="s">
        <v>15</v>
      </c>
      <c r="D15" s="6" t="s">
        <v>16</v>
      </c>
      <c r="E15" s="6" t="s">
        <v>15</v>
      </c>
      <c r="F15" s="6" t="s">
        <v>15</v>
      </c>
      <c r="G15" s="7">
        <f>SUM(G16:G19)</f>
        <v>7588228</v>
      </c>
      <c r="H15" s="7"/>
      <c r="I15" s="7">
        <f>SUM(I16:I19)</f>
        <v>3433081</v>
      </c>
      <c r="J15" s="8">
        <v>0</v>
      </c>
    </row>
    <row r="16" spans="1:11" ht="18.75" customHeight="1" x14ac:dyDescent="0.2">
      <c r="A16" s="9" t="s">
        <v>21</v>
      </c>
      <c r="B16" s="10" t="s">
        <v>22</v>
      </c>
      <c r="C16" s="10" t="s">
        <v>23</v>
      </c>
      <c r="D16" s="10" t="s">
        <v>24</v>
      </c>
      <c r="E16" s="10" t="s">
        <v>20</v>
      </c>
      <c r="F16" s="10"/>
      <c r="G16" s="11">
        <v>0</v>
      </c>
      <c r="H16" s="12">
        <v>0</v>
      </c>
      <c r="I16" s="12">
        <v>200000</v>
      </c>
      <c r="J16" s="12">
        <v>0</v>
      </c>
    </row>
    <row r="17" spans="1:10" ht="51" x14ac:dyDescent="0.2">
      <c r="A17" s="95" t="s">
        <v>25</v>
      </c>
      <c r="B17" s="97" t="s">
        <v>26</v>
      </c>
      <c r="C17" s="97" t="s">
        <v>27</v>
      </c>
      <c r="D17" s="97" t="s">
        <v>42</v>
      </c>
      <c r="E17" s="10" t="s">
        <v>28</v>
      </c>
      <c r="F17" s="10" t="s">
        <v>29</v>
      </c>
      <c r="G17" s="11">
        <v>7291701</v>
      </c>
      <c r="H17" s="22">
        <v>19.600000000000001</v>
      </c>
      <c r="I17" s="12">
        <v>1396986</v>
      </c>
      <c r="J17" s="12">
        <v>100</v>
      </c>
    </row>
    <row r="18" spans="1:10" s="29" customFormat="1" ht="76.5" x14ac:dyDescent="0.2">
      <c r="A18" s="96"/>
      <c r="B18" s="98"/>
      <c r="C18" s="98"/>
      <c r="D18" s="98"/>
      <c r="E18" s="25" t="s">
        <v>51</v>
      </c>
      <c r="F18" s="25" t="s">
        <v>29</v>
      </c>
      <c r="G18" s="26">
        <f>296527</f>
        <v>296527</v>
      </c>
      <c r="H18" s="27">
        <v>0</v>
      </c>
      <c r="I18" s="28">
        <v>336095</v>
      </c>
      <c r="J18" s="28">
        <v>100</v>
      </c>
    </row>
    <row r="19" spans="1:10" ht="38.25" x14ac:dyDescent="0.2">
      <c r="A19" s="9" t="s">
        <v>30</v>
      </c>
      <c r="B19" s="10" t="s">
        <v>31</v>
      </c>
      <c r="C19" s="10" t="s">
        <v>32</v>
      </c>
      <c r="D19" s="10" t="s">
        <v>33</v>
      </c>
      <c r="E19" s="10" t="s">
        <v>34</v>
      </c>
      <c r="F19" s="10"/>
      <c r="G19" s="11">
        <v>0</v>
      </c>
      <c r="H19" s="12">
        <v>0</v>
      </c>
      <c r="I19" s="12">
        <v>1500000</v>
      </c>
      <c r="J19" s="12">
        <v>0</v>
      </c>
    </row>
    <row r="20" spans="1:10" s="3" customFormat="1" ht="25.5" x14ac:dyDescent="0.2">
      <c r="A20" s="19" t="s">
        <v>44</v>
      </c>
      <c r="B20" s="6"/>
      <c r="C20" s="6"/>
      <c r="D20" s="20" t="s">
        <v>41</v>
      </c>
      <c r="E20" s="6"/>
      <c r="F20" s="6"/>
      <c r="G20" s="7">
        <f>G22</f>
        <v>0</v>
      </c>
      <c r="H20" s="7">
        <f>H22</f>
        <v>0</v>
      </c>
      <c r="I20" s="7">
        <f>I22</f>
        <v>50000</v>
      </c>
      <c r="J20" s="8"/>
    </row>
    <row r="21" spans="1:10" s="3" customFormat="1" ht="25.5" x14ac:dyDescent="0.2">
      <c r="A21" s="19" t="s">
        <v>40</v>
      </c>
      <c r="B21" s="6"/>
      <c r="C21" s="6"/>
      <c r="D21" s="20" t="s">
        <v>41</v>
      </c>
      <c r="E21" s="6"/>
      <c r="F21" s="6"/>
      <c r="G21" s="7"/>
      <c r="H21" s="7" t="s">
        <v>45</v>
      </c>
      <c r="I21" s="7">
        <f>I22</f>
        <v>50000</v>
      </c>
      <c r="J21" s="8"/>
    </row>
    <row r="22" spans="1:10" ht="15" customHeight="1" x14ac:dyDescent="0.2">
      <c r="A22" s="21">
        <v>1014030</v>
      </c>
      <c r="B22" s="10" t="s">
        <v>17</v>
      </c>
      <c r="C22" s="10" t="s">
        <v>18</v>
      </c>
      <c r="D22" s="10" t="s">
        <v>19</v>
      </c>
      <c r="E22" s="10" t="s">
        <v>20</v>
      </c>
      <c r="F22" s="10"/>
      <c r="G22" s="11">
        <v>0</v>
      </c>
      <c r="H22" s="12">
        <v>0</v>
      </c>
      <c r="I22" s="12">
        <v>50000</v>
      </c>
      <c r="J22" s="12">
        <v>0</v>
      </c>
    </row>
    <row r="23" spans="1:10" ht="23.25" customHeight="1" x14ac:dyDescent="0.2">
      <c r="A23" s="13" t="s">
        <v>36</v>
      </c>
      <c r="B23" s="13" t="s">
        <v>36</v>
      </c>
      <c r="C23" s="13" t="s">
        <v>36</v>
      </c>
      <c r="D23" s="14" t="s">
        <v>35</v>
      </c>
      <c r="E23" s="14" t="s">
        <v>36</v>
      </c>
      <c r="F23" s="14" t="s">
        <v>36</v>
      </c>
      <c r="G23" s="15">
        <f>G14+G20</f>
        <v>7588228</v>
      </c>
      <c r="H23" s="15" t="s">
        <v>36</v>
      </c>
      <c r="I23" s="15">
        <f>I14+I20</f>
        <v>3483081</v>
      </c>
      <c r="J23" s="15" t="s">
        <v>36</v>
      </c>
    </row>
    <row r="25" spans="1:10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</row>
    <row r="26" spans="1:10" ht="18.75" x14ac:dyDescent="0.3">
      <c r="A26" s="17" t="s">
        <v>37</v>
      </c>
      <c r="B26" s="17"/>
      <c r="C26" s="16"/>
      <c r="D26" s="16"/>
      <c r="E26" s="17"/>
      <c r="F26" s="16"/>
      <c r="G26" s="16"/>
      <c r="I26" s="17" t="s">
        <v>38</v>
      </c>
    </row>
  </sheetData>
  <mergeCells count="12">
    <mergeCell ref="A25:J25"/>
    <mergeCell ref="A7:J7"/>
    <mergeCell ref="G2:J2"/>
    <mergeCell ref="A17:A18"/>
    <mergeCell ref="B17:B18"/>
    <mergeCell ref="C17:C18"/>
    <mergeCell ref="D17:D18"/>
    <mergeCell ref="A6:J6"/>
    <mergeCell ref="G4:J4"/>
    <mergeCell ref="G3:J3"/>
    <mergeCell ref="A8:J8"/>
    <mergeCell ref="A9:J9"/>
  </mergeCells>
  <phoneticPr fontId="10" type="noConversion"/>
  <pageMargins left="0.196850393700787" right="0.196850393700787" top="0.39370078740157499" bottom="0.196850393700787" header="0" footer="0"/>
  <pageSetup paperSize="9" scale="85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>
      <pane xSplit="5" ySplit="13" topLeftCell="F56" activePane="bottomRight" state="frozen"/>
      <selection pane="topRight" activeCell="F1" sqref="F1"/>
      <selection pane="bottomLeft" activeCell="A14" sqref="A14"/>
      <selection pane="bottomRight" activeCell="A58" sqref="A58:IV58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4" t="s">
        <v>47</v>
      </c>
      <c r="H2" s="94"/>
      <c r="I2" s="94"/>
      <c r="J2" s="94"/>
      <c r="K2" s="24"/>
    </row>
    <row r="3" spans="1:11" ht="16.149999999999999" customHeight="1" x14ac:dyDescent="0.25">
      <c r="G3" s="94" t="s">
        <v>48</v>
      </c>
      <c r="H3" s="94"/>
      <c r="I3" s="94"/>
      <c r="J3" s="94"/>
      <c r="K3" s="24"/>
    </row>
    <row r="4" spans="1:11" ht="19.149999999999999" customHeight="1" x14ac:dyDescent="0.25">
      <c r="G4" s="99" t="s">
        <v>39</v>
      </c>
      <c r="H4" s="99"/>
      <c r="I4" s="99"/>
      <c r="J4" s="99"/>
    </row>
    <row r="6" spans="1:11" ht="18.75" x14ac:dyDescent="0.3">
      <c r="A6" s="93" t="s">
        <v>49</v>
      </c>
      <c r="B6" s="93"/>
      <c r="C6" s="93"/>
      <c r="D6" s="93"/>
      <c r="E6" s="93"/>
      <c r="F6" s="93"/>
      <c r="G6" s="93"/>
      <c r="H6" s="93"/>
      <c r="I6" s="93"/>
      <c r="J6" s="93"/>
    </row>
    <row r="7" spans="1:11" ht="22.15" customHeight="1" x14ac:dyDescent="0.3">
      <c r="A7" s="93" t="s">
        <v>50</v>
      </c>
      <c r="B7" s="93"/>
      <c r="C7" s="93"/>
      <c r="D7" s="93"/>
      <c r="E7" s="93"/>
      <c r="F7" s="93"/>
      <c r="G7" s="93"/>
      <c r="H7" s="93"/>
      <c r="I7" s="93"/>
      <c r="J7" s="93"/>
    </row>
    <row r="8" spans="1:11" s="18" customFormat="1" ht="18.75" x14ac:dyDescent="0.3">
      <c r="A8" s="93" t="s">
        <v>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s="18" customFormat="1" ht="18.75" x14ac:dyDescent="0.3">
      <c r="A9" s="93" t="s">
        <v>1</v>
      </c>
      <c r="B9" s="100"/>
      <c r="C9" s="100"/>
      <c r="D9" s="100"/>
      <c r="E9" s="100"/>
      <c r="F9" s="100"/>
      <c r="G9" s="100"/>
      <c r="H9" s="100"/>
      <c r="I9" s="100"/>
      <c r="J9" s="10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48769857</v>
      </c>
      <c r="H14" s="37" t="s">
        <v>110</v>
      </c>
      <c r="I14" s="49">
        <f>I15</f>
        <v>44686456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G16+G17+G18+G19+G22+G29+G46+G49+G53+G55+G57+G60</f>
        <v>48769857</v>
      </c>
      <c r="H15" s="37" t="s">
        <v>110</v>
      </c>
      <c r="I15" s="49">
        <f>I16+I17+I18+I19+I22+I29+I46+I49+I53+I55+I57+I60</f>
        <v>44686456</v>
      </c>
      <c r="J15" s="36" t="s">
        <v>110</v>
      </c>
    </row>
    <row r="16" spans="1:11" ht="29.45" customHeight="1" x14ac:dyDescent="0.2">
      <c r="A16" s="50" t="s">
        <v>52</v>
      </c>
      <c r="B16" s="51" t="s">
        <v>53</v>
      </c>
      <c r="C16" s="51" t="s">
        <v>54</v>
      </c>
      <c r="D16" s="30" t="s">
        <v>55</v>
      </c>
      <c r="E16" s="30" t="s">
        <v>20</v>
      </c>
      <c r="F16" s="52">
        <v>2021</v>
      </c>
      <c r="G16" s="53">
        <v>80000</v>
      </c>
      <c r="H16" s="37" t="s">
        <v>110</v>
      </c>
      <c r="I16" s="53">
        <v>80000</v>
      </c>
      <c r="J16" s="36" t="s">
        <v>110</v>
      </c>
    </row>
    <row r="17" spans="1:10" ht="28.9" customHeight="1" x14ac:dyDescent="0.2">
      <c r="A17" s="50" t="s">
        <v>56</v>
      </c>
      <c r="B17" s="51" t="s">
        <v>57</v>
      </c>
      <c r="C17" s="51" t="s">
        <v>58</v>
      </c>
      <c r="D17" s="30" t="s">
        <v>59</v>
      </c>
      <c r="E17" s="30" t="s">
        <v>20</v>
      </c>
      <c r="F17" s="52">
        <v>2021</v>
      </c>
      <c r="G17" s="53">
        <v>50000</v>
      </c>
      <c r="H17" s="36" t="s">
        <v>110</v>
      </c>
      <c r="I17" s="53">
        <v>50000</v>
      </c>
      <c r="J17" s="36" t="s">
        <v>110</v>
      </c>
    </row>
    <row r="18" spans="1:10" ht="18.75" customHeight="1" x14ac:dyDescent="0.2">
      <c r="A18" s="50" t="s">
        <v>21</v>
      </c>
      <c r="B18" s="51" t="s">
        <v>22</v>
      </c>
      <c r="C18" s="51" t="s">
        <v>23</v>
      </c>
      <c r="D18" s="30" t="s">
        <v>24</v>
      </c>
      <c r="E18" s="30" t="s">
        <v>20</v>
      </c>
      <c r="F18" s="52">
        <v>2021</v>
      </c>
      <c r="G18" s="53">
        <v>200000</v>
      </c>
      <c r="H18" s="36" t="s">
        <v>110</v>
      </c>
      <c r="I18" s="53">
        <v>200000</v>
      </c>
      <c r="J18" s="36" t="s">
        <v>110</v>
      </c>
    </row>
    <row r="19" spans="1:10" s="43" customFormat="1" ht="33.6" customHeight="1" x14ac:dyDescent="0.2">
      <c r="A19" s="54" t="s">
        <v>60</v>
      </c>
      <c r="B19" s="55" t="s">
        <v>61</v>
      </c>
      <c r="C19" s="55" t="s">
        <v>62</v>
      </c>
      <c r="D19" s="55" t="s">
        <v>63</v>
      </c>
      <c r="E19" s="55"/>
      <c r="F19" s="39" t="s">
        <v>110</v>
      </c>
      <c r="G19" s="49">
        <f>SUM(G20:G21)</f>
        <v>250000</v>
      </c>
      <c r="H19" s="39" t="s">
        <v>110</v>
      </c>
      <c r="I19" s="49">
        <f>SUM(I20:I21)</f>
        <v>250000</v>
      </c>
      <c r="J19" s="39" t="s">
        <v>110</v>
      </c>
    </row>
    <row r="20" spans="1:10" ht="23.45" customHeight="1" x14ac:dyDescent="0.2">
      <c r="A20" s="50"/>
      <c r="B20" s="51"/>
      <c r="C20" s="51"/>
      <c r="D20" s="51"/>
      <c r="E20" s="30" t="s">
        <v>108</v>
      </c>
      <c r="F20" s="65">
        <v>2021</v>
      </c>
      <c r="G20" s="69">
        <v>200000</v>
      </c>
      <c r="H20" s="57">
        <v>0</v>
      </c>
      <c r="I20" s="53">
        <v>200000</v>
      </c>
      <c r="J20" s="58">
        <v>100</v>
      </c>
    </row>
    <row r="21" spans="1:10" ht="24.6" customHeight="1" x14ac:dyDescent="0.2">
      <c r="A21" s="50"/>
      <c r="B21" s="51"/>
      <c r="C21" s="51"/>
      <c r="D21" s="51"/>
      <c r="E21" s="30" t="s">
        <v>93</v>
      </c>
      <c r="F21" s="65">
        <v>2021</v>
      </c>
      <c r="G21" s="69">
        <f>50000</f>
        <v>50000</v>
      </c>
      <c r="H21" s="57">
        <v>0</v>
      </c>
      <c r="I21" s="53">
        <v>50000</v>
      </c>
      <c r="J21" s="58">
        <v>100</v>
      </c>
    </row>
    <row r="22" spans="1:10" s="43" customFormat="1" ht="31.15" customHeight="1" x14ac:dyDescent="0.2">
      <c r="A22" s="54" t="s">
        <v>64</v>
      </c>
      <c r="B22" s="55" t="s">
        <v>65</v>
      </c>
      <c r="C22" s="55" t="s">
        <v>27</v>
      </c>
      <c r="D22" s="55" t="s">
        <v>66</v>
      </c>
      <c r="E22" s="59"/>
      <c r="F22" s="39" t="s">
        <v>110</v>
      </c>
      <c r="G22" s="60">
        <f>SUM(G23:G28)</f>
        <v>12400000</v>
      </c>
      <c r="H22" s="44" t="s">
        <v>110</v>
      </c>
      <c r="I22" s="60">
        <f>SUM(I23:I28)</f>
        <v>12400000</v>
      </c>
      <c r="J22" s="39" t="s">
        <v>110</v>
      </c>
    </row>
    <row r="23" spans="1:10" ht="20.45" customHeight="1" x14ac:dyDescent="0.2">
      <c r="A23" s="50"/>
      <c r="B23" s="51"/>
      <c r="C23" s="51"/>
      <c r="D23" s="51"/>
      <c r="E23" s="30" t="s">
        <v>68</v>
      </c>
      <c r="F23" s="56">
        <v>2021</v>
      </c>
      <c r="G23" s="53">
        <v>1500000</v>
      </c>
      <c r="H23" s="57">
        <v>0</v>
      </c>
      <c r="I23" s="53">
        <v>1500000</v>
      </c>
      <c r="J23" s="58">
        <v>100</v>
      </c>
    </row>
    <row r="24" spans="1:10" ht="20.45" customHeight="1" x14ac:dyDescent="0.2">
      <c r="A24" s="50"/>
      <c r="B24" s="51"/>
      <c r="C24" s="51"/>
      <c r="D24" s="51"/>
      <c r="E24" s="30" t="s">
        <v>69</v>
      </c>
      <c r="F24" s="56">
        <v>2021</v>
      </c>
      <c r="G24" s="53">
        <v>2000000</v>
      </c>
      <c r="H24" s="57">
        <v>0</v>
      </c>
      <c r="I24" s="53">
        <v>2000000</v>
      </c>
      <c r="J24" s="58">
        <v>100</v>
      </c>
    </row>
    <row r="25" spans="1:10" ht="31.15" customHeight="1" x14ac:dyDescent="0.2">
      <c r="A25" s="50"/>
      <c r="B25" s="51"/>
      <c r="C25" s="51"/>
      <c r="D25" s="51"/>
      <c r="E25" s="30" t="s">
        <v>67</v>
      </c>
      <c r="F25" s="56">
        <v>2021</v>
      </c>
      <c r="G25" s="53">
        <v>2000000</v>
      </c>
      <c r="H25" s="57">
        <v>0</v>
      </c>
      <c r="I25" s="53">
        <v>2000000</v>
      </c>
      <c r="J25" s="58">
        <v>100</v>
      </c>
    </row>
    <row r="26" spans="1:10" ht="28.9" customHeight="1" x14ac:dyDescent="0.2">
      <c r="A26" s="50"/>
      <c r="B26" s="51"/>
      <c r="C26" s="51"/>
      <c r="D26" s="51"/>
      <c r="E26" s="30" t="s">
        <v>70</v>
      </c>
      <c r="F26" s="56">
        <v>2021</v>
      </c>
      <c r="G26" s="53">
        <v>2800000</v>
      </c>
      <c r="H26" s="57">
        <v>0</v>
      </c>
      <c r="I26" s="53">
        <v>2800000</v>
      </c>
      <c r="J26" s="58">
        <v>100</v>
      </c>
    </row>
    <row r="27" spans="1:10" ht="34.15" customHeight="1" x14ac:dyDescent="0.2">
      <c r="A27" s="81"/>
      <c r="B27" s="82"/>
      <c r="C27" s="82"/>
      <c r="D27" s="82"/>
      <c r="E27" s="83" t="s">
        <v>114</v>
      </c>
      <c r="F27" s="56">
        <v>2021</v>
      </c>
      <c r="G27" s="53">
        <v>50000</v>
      </c>
      <c r="H27" s="57">
        <v>0</v>
      </c>
      <c r="I27" s="53">
        <v>50000</v>
      </c>
      <c r="J27" s="58">
        <v>100</v>
      </c>
    </row>
    <row r="28" spans="1:10" ht="25.15" customHeight="1" x14ac:dyDescent="0.2">
      <c r="A28" s="81"/>
      <c r="B28" s="82"/>
      <c r="C28" s="82"/>
      <c r="D28" s="82"/>
      <c r="E28" s="30" t="s">
        <v>115</v>
      </c>
      <c r="F28" s="56">
        <v>2021</v>
      </c>
      <c r="G28" s="53">
        <v>4050000</v>
      </c>
      <c r="H28" s="57">
        <v>0</v>
      </c>
      <c r="I28" s="53">
        <v>4050000</v>
      </c>
      <c r="J28" s="58">
        <v>100</v>
      </c>
    </row>
    <row r="29" spans="1:10" s="43" customFormat="1" ht="22.9" customHeight="1" x14ac:dyDescent="0.2">
      <c r="A29" s="61" t="s">
        <v>25</v>
      </c>
      <c r="B29" s="62" t="s">
        <v>26</v>
      </c>
      <c r="C29" s="62" t="s">
        <v>27</v>
      </c>
      <c r="D29" s="62" t="s">
        <v>42</v>
      </c>
      <c r="E29" s="42"/>
      <c r="F29" s="39" t="s">
        <v>110</v>
      </c>
      <c r="G29" s="49">
        <f>SUM(G30:G45)-G35-G37-G39-G41-G43</f>
        <v>25989857</v>
      </c>
      <c r="H29" s="39" t="s">
        <v>110</v>
      </c>
      <c r="I29" s="49">
        <f>SUM(I30:I45)-I35-I37-I39-I41-I43</f>
        <v>21906456</v>
      </c>
      <c r="J29" s="39" t="s">
        <v>110</v>
      </c>
    </row>
    <row r="30" spans="1:10" ht="58.9" customHeight="1" x14ac:dyDescent="0.2">
      <c r="A30" s="50"/>
      <c r="B30" s="51"/>
      <c r="C30" s="51"/>
      <c r="D30" s="51"/>
      <c r="E30" s="51" t="s">
        <v>28</v>
      </c>
      <c r="F30" s="56" t="s">
        <v>29</v>
      </c>
      <c r="G30" s="53">
        <v>7291701</v>
      </c>
      <c r="H30" s="63">
        <v>19.600000000000001</v>
      </c>
      <c r="I30" s="53">
        <f>1396986+2403014</f>
        <v>3800000</v>
      </c>
      <c r="J30" s="58">
        <v>100</v>
      </c>
    </row>
    <row r="31" spans="1:10" s="29" customFormat="1" ht="81" customHeight="1" x14ac:dyDescent="0.2">
      <c r="A31" s="50"/>
      <c r="B31" s="51"/>
      <c r="C31" s="51"/>
      <c r="D31" s="51"/>
      <c r="E31" s="64" t="s">
        <v>51</v>
      </c>
      <c r="F31" s="65" t="s">
        <v>29</v>
      </c>
      <c r="G31" s="53">
        <v>336095</v>
      </c>
      <c r="H31" s="57">
        <v>0</v>
      </c>
      <c r="I31" s="53">
        <v>336095</v>
      </c>
      <c r="J31" s="66">
        <v>100</v>
      </c>
    </row>
    <row r="32" spans="1:10" s="29" customFormat="1" ht="37.9" customHeight="1" x14ac:dyDescent="0.2">
      <c r="A32" s="50"/>
      <c r="B32" s="51"/>
      <c r="C32" s="51"/>
      <c r="D32" s="51"/>
      <c r="E32" s="31" t="s">
        <v>94</v>
      </c>
      <c r="F32" s="65">
        <v>2021</v>
      </c>
      <c r="G32" s="53">
        <v>4200000</v>
      </c>
      <c r="H32" s="57">
        <v>0</v>
      </c>
      <c r="I32" s="53">
        <v>4200000</v>
      </c>
      <c r="J32" s="66">
        <v>100</v>
      </c>
    </row>
    <row r="33" spans="1:10" s="29" customFormat="1" ht="30" customHeight="1" x14ac:dyDescent="0.2">
      <c r="A33" s="50"/>
      <c r="B33" s="51"/>
      <c r="C33" s="51"/>
      <c r="D33" s="51"/>
      <c r="E33" s="31" t="s">
        <v>95</v>
      </c>
      <c r="F33" s="65" t="s">
        <v>29</v>
      </c>
      <c r="G33" s="53">
        <f>2000000+64806</f>
        <v>2064806</v>
      </c>
      <c r="H33" s="57">
        <v>6.1</v>
      </c>
      <c r="I33" s="53">
        <v>2000000</v>
      </c>
      <c r="J33" s="66">
        <v>100</v>
      </c>
    </row>
    <row r="34" spans="1:10" s="29" customFormat="1" ht="43.9" customHeight="1" x14ac:dyDescent="0.2">
      <c r="A34" s="50"/>
      <c r="B34" s="51"/>
      <c r="C34" s="51"/>
      <c r="D34" s="51"/>
      <c r="E34" s="31" t="s">
        <v>116</v>
      </c>
      <c r="F34" s="65">
        <v>2021</v>
      </c>
      <c r="G34" s="53">
        <v>1300000</v>
      </c>
      <c r="H34" s="57">
        <v>0</v>
      </c>
      <c r="I34" s="53">
        <v>1300000</v>
      </c>
      <c r="J34" s="66">
        <v>100</v>
      </c>
    </row>
    <row r="35" spans="1:10" s="29" customFormat="1" ht="32.450000000000003" customHeight="1" x14ac:dyDescent="0.2">
      <c r="A35" s="50"/>
      <c r="B35" s="51"/>
      <c r="C35" s="51"/>
      <c r="D35" s="51"/>
      <c r="E35" s="31" t="s">
        <v>111</v>
      </c>
      <c r="F35" s="65"/>
      <c r="G35" s="53">
        <v>1300000</v>
      </c>
      <c r="H35" s="57"/>
      <c r="I35" s="53">
        <v>1300000</v>
      </c>
      <c r="J35" s="66"/>
    </row>
    <row r="36" spans="1:10" s="29" customFormat="1" ht="43.9" customHeight="1" x14ac:dyDescent="0.2">
      <c r="A36" s="50"/>
      <c r="B36" s="51"/>
      <c r="C36" s="51"/>
      <c r="D36" s="51"/>
      <c r="E36" s="31" t="s">
        <v>96</v>
      </c>
      <c r="F36" s="65">
        <v>2021</v>
      </c>
      <c r="G36" s="53">
        <v>1792295</v>
      </c>
      <c r="H36" s="57">
        <v>0</v>
      </c>
      <c r="I36" s="53">
        <v>1550000</v>
      </c>
      <c r="J36" s="66">
        <v>100</v>
      </c>
    </row>
    <row r="37" spans="1:10" s="29" customFormat="1" ht="32.450000000000003" customHeight="1" x14ac:dyDescent="0.2">
      <c r="A37" s="67"/>
      <c r="B37" s="68"/>
      <c r="C37" s="68"/>
      <c r="D37" s="68"/>
      <c r="E37" s="31" t="s">
        <v>111</v>
      </c>
      <c r="F37" s="65"/>
      <c r="G37" s="53">
        <v>1550000</v>
      </c>
      <c r="H37" s="57"/>
      <c r="I37" s="53">
        <v>1550000</v>
      </c>
      <c r="J37" s="66"/>
    </row>
    <row r="38" spans="1:10" s="29" customFormat="1" ht="45.6" customHeight="1" x14ac:dyDescent="0.2">
      <c r="A38" s="50"/>
      <c r="B38" s="51"/>
      <c r="C38" s="51"/>
      <c r="D38" s="51"/>
      <c r="E38" s="31" t="s">
        <v>98</v>
      </c>
      <c r="F38" s="65" t="s">
        <v>97</v>
      </c>
      <c r="G38" s="53">
        <v>1738733</v>
      </c>
      <c r="H38" s="57">
        <v>17.3</v>
      </c>
      <c r="I38" s="53">
        <v>1523000</v>
      </c>
      <c r="J38" s="66">
        <v>100</v>
      </c>
    </row>
    <row r="39" spans="1:10" s="29" customFormat="1" ht="33" customHeight="1" x14ac:dyDescent="0.2">
      <c r="A39" s="50"/>
      <c r="B39" s="51"/>
      <c r="C39" s="51"/>
      <c r="D39" s="51"/>
      <c r="E39" s="31" t="s">
        <v>111</v>
      </c>
      <c r="F39" s="65"/>
      <c r="G39" s="53">
        <v>1523000</v>
      </c>
      <c r="H39" s="57"/>
      <c r="I39" s="53">
        <v>1523000</v>
      </c>
      <c r="J39" s="66"/>
    </row>
    <row r="40" spans="1:10" s="29" customFormat="1" ht="62.45" customHeight="1" x14ac:dyDescent="0.2">
      <c r="A40" s="50"/>
      <c r="B40" s="51"/>
      <c r="C40" s="51"/>
      <c r="D40" s="51"/>
      <c r="E40" s="31" t="s">
        <v>99</v>
      </c>
      <c r="F40" s="65" t="s">
        <v>97</v>
      </c>
      <c r="G40" s="53">
        <f>2000000+68866</f>
        <v>2068866</v>
      </c>
      <c r="H40" s="57">
        <v>3.4</v>
      </c>
      <c r="I40" s="53">
        <v>2000000</v>
      </c>
      <c r="J40" s="66">
        <v>100</v>
      </c>
    </row>
    <row r="41" spans="1:10" s="29" customFormat="1" ht="34.9" customHeight="1" x14ac:dyDescent="0.2">
      <c r="A41" s="50"/>
      <c r="B41" s="51"/>
      <c r="C41" s="51"/>
      <c r="D41" s="51"/>
      <c r="E41" s="31" t="s">
        <v>111</v>
      </c>
      <c r="F41" s="65"/>
      <c r="G41" s="53">
        <v>2000000</v>
      </c>
      <c r="H41" s="57"/>
      <c r="I41" s="53">
        <v>2000000</v>
      </c>
      <c r="J41" s="66"/>
    </row>
    <row r="42" spans="1:10" s="29" customFormat="1" ht="39" customHeight="1" x14ac:dyDescent="0.2">
      <c r="A42" s="50"/>
      <c r="B42" s="51"/>
      <c r="C42" s="51"/>
      <c r="D42" s="51"/>
      <c r="E42" s="31" t="s">
        <v>100</v>
      </c>
      <c r="F42" s="65">
        <v>2021</v>
      </c>
      <c r="G42" s="53">
        <v>2997361</v>
      </c>
      <c r="H42" s="57">
        <v>0</v>
      </c>
      <c r="I42" s="53">
        <v>2997361</v>
      </c>
      <c r="J42" s="66">
        <v>100</v>
      </c>
    </row>
    <row r="43" spans="1:10" s="29" customFormat="1" ht="31.9" customHeight="1" x14ac:dyDescent="0.2">
      <c r="A43" s="50"/>
      <c r="B43" s="51"/>
      <c r="C43" s="51"/>
      <c r="D43" s="51"/>
      <c r="E43" s="31" t="s">
        <v>111</v>
      </c>
      <c r="F43" s="65"/>
      <c r="G43" s="53">
        <v>2997361</v>
      </c>
      <c r="H43" s="57"/>
      <c r="I43" s="53">
        <v>2997361</v>
      </c>
      <c r="J43" s="66"/>
    </row>
    <row r="44" spans="1:10" s="29" customFormat="1" ht="58.9" customHeight="1" x14ac:dyDescent="0.2">
      <c r="A44" s="50"/>
      <c r="B44" s="51"/>
      <c r="C44" s="51"/>
      <c r="D44" s="51"/>
      <c r="E44" s="31" t="s">
        <v>72</v>
      </c>
      <c r="F44" s="65">
        <v>2021</v>
      </c>
      <c r="G44" s="53">
        <v>1200000</v>
      </c>
      <c r="H44" s="57">
        <v>0</v>
      </c>
      <c r="I44" s="53">
        <v>1200000</v>
      </c>
      <c r="J44" s="66">
        <v>100</v>
      </c>
    </row>
    <row r="45" spans="1:10" s="29" customFormat="1" ht="51" x14ac:dyDescent="0.2">
      <c r="A45" s="50"/>
      <c r="B45" s="51"/>
      <c r="C45" s="51"/>
      <c r="D45" s="51"/>
      <c r="E45" s="31" t="s">
        <v>71</v>
      </c>
      <c r="F45" s="65">
        <v>2021</v>
      </c>
      <c r="G45" s="69">
        <v>1000000</v>
      </c>
      <c r="H45" s="57">
        <v>0</v>
      </c>
      <c r="I45" s="53">
        <v>1000000</v>
      </c>
      <c r="J45" s="66">
        <v>100</v>
      </c>
    </row>
    <row r="46" spans="1:10" s="40" customFormat="1" ht="26.45" customHeight="1" x14ac:dyDescent="0.2">
      <c r="A46" s="61" t="s">
        <v>73</v>
      </c>
      <c r="B46" s="62" t="s">
        <v>74</v>
      </c>
      <c r="C46" s="62" t="s">
        <v>27</v>
      </c>
      <c r="D46" s="62" t="s">
        <v>75</v>
      </c>
      <c r="E46" s="41"/>
      <c r="F46" s="39" t="s">
        <v>110</v>
      </c>
      <c r="G46" s="49">
        <f>SUM(G47:G48)</f>
        <v>2000000</v>
      </c>
      <c r="H46" s="39" t="s">
        <v>110</v>
      </c>
      <c r="I46" s="49">
        <f>SUM(I47:I48)</f>
        <v>2000000</v>
      </c>
      <c r="J46" s="39" t="s">
        <v>110</v>
      </c>
    </row>
    <row r="47" spans="1:10" s="29" customFormat="1" ht="29.45" customHeight="1" x14ac:dyDescent="0.2">
      <c r="A47" s="50"/>
      <c r="B47" s="51"/>
      <c r="C47" s="51"/>
      <c r="D47" s="51"/>
      <c r="E47" s="32" t="s">
        <v>101</v>
      </c>
      <c r="F47" s="65">
        <v>2021</v>
      </c>
      <c r="G47" s="53">
        <v>1000000</v>
      </c>
      <c r="H47" s="57">
        <v>0</v>
      </c>
      <c r="I47" s="53">
        <v>1000000</v>
      </c>
      <c r="J47" s="66">
        <v>100</v>
      </c>
    </row>
    <row r="48" spans="1:10" s="29" customFormat="1" ht="57" customHeight="1" x14ac:dyDescent="0.2">
      <c r="A48" s="50"/>
      <c r="B48" s="51"/>
      <c r="C48" s="51"/>
      <c r="D48" s="51"/>
      <c r="E48" s="32" t="s">
        <v>102</v>
      </c>
      <c r="F48" s="65">
        <v>2021</v>
      </c>
      <c r="G48" s="53">
        <v>1000000</v>
      </c>
      <c r="H48" s="57">
        <v>0</v>
      </c>
      <c r="I48" s="53">
        <v>1000000</v>
      </c>
      <c r="J48" s="66">
        <v>100</v>
      </c>
    </row>
    <row r="49" spans="1:10" s="40" customFormat="1" ht="25.15" customHeight="1" x14ac:dyDescent="0.2">
      <c r="A49" s="61" t="s">
        <v>76</v>
      </c>
      <c r="B49" s="62" t="s">
        <v>77</v>
      </c>
      <c r="C49" s="62" t="s">
        <v>27</v>
      </c>
      <c r="D49" s="62" t="s">
        <v>78</v>
      </c>
      <c r="E49" s="38"/>
      <c r="F49" s="39" t="s">
        <v>110</v>
      </c>
      <c r="G49" s="49">
        <f>SUM(G50:G52)</f>
        <v>3100000</v>
      </c>
      <c r="H49" s="39" t="s">
        <v>110</v>
      </c>
      <c r="I49" s="49">
        <f>SUM(I50:I52)</f>
        <v>3100000</v>
      </c>
      <c r="J49" s="39" t="s">
        <v>110</v>
      </c>
    </row>
    <row r="50" spans="1:10" s="29" customFormat="1" ht="34.15" customHeight="1" x14ac:dyDescent="0.2">
      <c r="A50" s="50"/>
      <c r="B50" s="51"/>
      <c r="C50" s="51"/>
      <c r="D50" s="51"/>
      <c r="E50" s="33" t="s">
        <v>103</v>
      </c>
      <c r="F50" s="65">
        <v>2021</v>
      </c>
      <c r="G50" s="53">
        <v>2000000</v>
      </c>
      <c r="H50" s="57">
        <v>0</v>
      </c>
      <c r="I50" s="53">
        <v>2000000</v>
      </c>
      <c r="J50" s="66">
        <v>100</v>
      </c>
    </row>
    <row r="51" spans="1:10" s="29" customFormat="1" ht="30.6" customHeight="1" x14ac:dyDescent="0.2">
      <c r="A51" s="50"/>
      <c r="B51" s="51"/>
      <c r="C51" s="51"/>
      <c r="D51" s="51"/>
      <c r="E51" s="30" t="s">
        <v>104</v>
      </c>
      <c r="F51" s="65">
        <v>2021</v>
      </c>
      <c r="G51" s="53">
        <v>1000000</v>
      </c>
      <c r="H51" s="57">
        <v>0</v>
      </c>
      <c r="I51" s="53">
        <v>1000000</v>
      </c>
      <c r="J51" s="66">
        <v>100</v>
      </c>
    </row>
    <row r="52" spans="1:10" s="29" customFormat="1" ht="51" x14ac:dyDescent="0.2">
      <c r="A52" s="50"/>
      <c r="B52" s="51"/>
      <c r="C52" s="51"/>
      <c r="D52" s="51"/>
      <c r="E52" s="34" t="s">
        <v>105</v>
      </c>
      <c r="F52" s="65">
        <v>2021</v>
      </c>
      <c r="G52" s="53">
        <v>100000</v>
      </c>
      <c r="H52" s="57">
        <v>0</v>
      </c>
      <c r="I52" s="53">
        <v>100000</v>
      </c>
      <c r="J52" s="66">
        <v>100</v>
      </c>
    </row>
    <row r="53" spans="1:10" s="40" customFormat="1" ht="30.6" customHeight="1" x14ac:dyDescent="0.2">
      <c r="A53" s="54" t="s">
        <v>79</v>
      </c>
      <c r="B53" s="55" t="s">
        <v>80</v>
      </c>
      <c r="C53" s="55" t="s">
        <v>27</v>
      </c>
      <c r="D53" s="55" t="s">
        <v>81</v>
      </c>
      <c r="E53" s="45"/>
      <c r="F53" s="39" t="s">
        <v>110</v>
      </c>
      <c r="G53" s="49">
        <f>G54</f>
        <v>1000000</v>
      </c>
      <c r="H53" s="39" t="s">
        <v>110</v>
      </c>
      <c r="I53" s="49">
        <f>I54</f>
        <v>1000000</v>
      </c>
      <c r="J53" s="39" t="s">
        <v>110</v>
      </c>
    </row>
    <row r="54" spans="1:10" s="29" customFormat="1" ht="47.45" customHeight="1" x14ac:dyDescent="0.2">
      <c r="A54" s="50"/>
      <c r="B54" s="51"/>
      <c r="C54" s="51"/>
      <c r="D54" s="51"/>
      <c r="E54" s="31" t="s">
        <v>106</v>
      </c>
      <c r="F54" s="65">
        <v>2021</v>
      </c>
      <c r="G54" s="53">
        <v>1000000</v>
      </c>
      <c r="H54" s="39" t="s">
        <v>110</v>
      </c>
      <c r="I54" s="53">
        <v>1000000</v>
      </c>
      <c r="J54" s="39" t="s">
        <v>110</v>
      </c>
    </row>
    <row r="55" spans="1:10" s="40" customFormat="1" ht="39" customHeight="1" x14ac:dyDescent="0.2">
      <c r="A55" s="54" t="s">
        <v>82</v>
      </c>
      <c r="B55" s="55" t="s">
        <v>83</v>
      </c>
      <c r="C55" s="55" t="s">
        <v>27</v>
      </c>
      <c r="D55" s="55" t="s">
        <v>84</v>
      </c>
      <c r="E55" s="46"/>
      <c r="F55" s="39" t="s">
        <v>110</v>
      </c>
      <c r="G55" s="49">
        <f>G56</f>
        <v>300000</v>
      </c>
      <c r="H55" s="39" t="s">
        <v>110</v>
      </c>
      <c r="I55" s="49">
        <f>I56</f>
        <v>300000</v>
      </c>
      <c r="J55" s="39" t="s">
        <v>110</v>
      </c>
    </row>
    <row r="56" spans="1:10" s="29" customFormat="1" ht="38.450000000000003" customHeight="1" x14ac:dyDescent="0.2">
      <c r="A56" s="50"/>
      <c r="B56" s="51"/>
      <c r="C56" s="51"/>
      <c r="D56" s="51"/>
      <c r="E56" s="35" t="s">
        <v>107</v>
      </c>
      <c r="F56" s="65">
        <v>2021</v>
      </c>
      <c r="G56" s="53">
        <v>300000</v>
      </c>
      <c r="H56" s="36" t="s">
        <v>110</v>
      </c>
      <c r="I56" s="53">
        <v>300000</v>
      </c>
      <c r="J56" s="66">
        <v>100</v>
      </c>
    </row>
    <row r="57" spans="1:10" s="40" customFormat="1" ht="46.15" customHeight="1" x14ac:dyDescent="0.2">
      <c r="A57" s="54" t="s">
        <v>85</v>
      </c>
      <c r="B57" s="55" t="s">
        <v>86</v>
      </c>
      <c r="C57" s="55" t="s">
        <v>87</v>
      </c>
      <c r="D57" s="55" t="s">
        <v>88</v>
      </c>
      <c r="E57" s="46"/>
      <c r="F57" s="39" t="s">
        <v>110</v>
      </c>
      <c r="G57" s="49">
        <f>SUM(G58:G59)</f>
        <v>1900000</v>
      </c>
      <c r="H57" s="39" t="s">
        <v>110</v>
      </c>
      <c r="I57" s="49">
        <f>SUM(I58:I59)</f>
        <v>1900000</v>
      </c>
      <c r="J57" s="39" t="s">
        <v>110</v>
      </c>
    </row>
    <row r="58" spans="1:10" s="29" customFormat="1" ht="54" customHeight="1" x14ac:dyDescent="0.2">
      <c r="A58" s="50"/>
      <c r="B58" s="51"/>
      <c r="C58" s="51"/>
      <c r="D58" s="51"/>
      <c r="E58" s="35" t="s">
        <v>109</v>
      </c>
      <c r="F58" s="65">
        <v>2021</v>
      </c>
      <c r="G58" s="53">
        <v>1300000</v>
      </c>
      <c r="H58" s="57">
        <v>0</v>
      </c>
      <c r="I58" s="53">
        <v>1300000</v>
      </c>
      <c r="J58" s="66">
        <v>100</v>
      </c>
    </row>
    <row r="59" spans="1:10" s="29" customFormat="1" ht="31.9" customHeight="1" x14ac:dyDescent="0.2">
      <c r="A59" s="70"/>
      <c r="B59" s="71"/>
      <c r="C59" s="71"/>
      <c r="D59" s="71"/>
      <c r="E59" s="35" t="s">
        <v>112</v>
      </c>
      <c r="F59" s="65">
        <v>2021</v>
      </c>
      <c r="G59" s="53">
        <v>600000</v>
      </c>
      <c r="H59" s="57">
        <v>0</v>
      </c>
      <c r="I59" s="53">
        <v>600000</v>
      </c>
      <c r="J59" s="66">
        <v>100</v>
      </c>
    </row>
    <row r="60" spans="1:10" s="43" customFormat="1" ht="34.15" customHeight="1" x14ac:dyDescent="0.2">
      <c r="A60" s="54" t="s">
        <v>30</v>
      </c>
      <c r="B60" s="55" t="s">
        <v>31</v>
      </c>
      <c r="C60" s="55" t="s">
        <v>32</v>
      </c>
      <c r="D60" s="55" t="s">
        <v>33</v>
      </c>
      <c r="E60" s="55"/>
      <c r="F60" s="39" t="s">
        <v>110</v>
      </c>
      <c r="G60" s="49">
        <f>G61</f>
        <v>1500000</v>
      </c>
      <c r="H60" s="39" t="s">
        <v>110</v>
      </c>
      <c r="I60" s="49">
        <f>I61</f>
        <v>1500000</v>
      </c>
      <c r="J60" s="39" t="s">
        <v>110</v>
      </c>
    </row>
    <row r="61" spans="1:10" ht="46.9" customHeight="1" x14ac:dyDescent="0.2">
      <c r="A61" s="50"/>
      <c r="B61" s="51"/>
      <c r="C61" s="51"/>
      <c r="D61" s="51"/>
      <c r="E61" s="51" t="s">
        <v>34</v>
      </c>
      <c r="F61" s="56">
        <v>2021</v>
      </c>
      <c r="G61" s="53">
        <v>1500000</v>
      </c>
      <c r="H61" s="57">
        <v>0</v>
      </c>
      <c r="I61" s="53">
        <v>1500000</v>
      </c>
      <c r="J61" s="58">
        <v>100</v>
      </c>
    </row>
    <row r="62" spans="1:10" s="3" customFormat="1" ht="33.6" customHeight="1" x14ac:dyDescent="0.2">
      <c r="A62" s="72" t="s">
        <v>44</v>
      </c>
      <c r="B62" s="48"/>
      <c r="C62" s="48"/>
      <c r="D62" s="73" t="s">
        <v>41</v>
      </c>
      <c r="E62" s="48"/>
      <c r="F62" s="36" t="s">
        <v>110</v>
      </c>
      <c r="G62" s="74">
        <f>G63</f>
        <v>140000</v>
      </c>
      <c r="H62" s="36" t="s">
        <v>110</v>
      </c>
      <c r="I62" s="74">
        <f>I63</f>
        <v>140000</v>
      </c>
      <c r="J62" s="36" t="s">
        <v>110</v>
      </c>
    </row>
    <row r="63" spans="1:10" s="3" customFormat="1" ht="33.6" customHeight="1" x14ac:dyDescent="0.2">
      <c r="A63" s="72" t="s">
        <v>40</v>
      </c>
      <c r="B63" s="48"/>
      <c r="C63" s="48"/>
      <c r="D63" s="73" t="s">
        <v>41</v>
      </c>
      <c r="E63" s="48"/>
      <c r="F63" s="36" t="s">
        <v>110</v>
      </c>
      <c r="G63" s="74">
        <f>G64+G66</f>
        <v>140000</v>
      </c>
      <c r="H63" s="36" t="s">
        <v>110</v>
      </c>
      <c r="I63" s="74">
        <f>I64+I66</f>
        <v>140000</v>
      </c>
      <c r="J63" s="36" t="s">
        <v>110</v>
      </c>
    </row>
    <row r="64" spans="1:10" s="3" customFormat="1" ht="29.45" customHeight="1" x14ac:dyDescent="0.2">
      <c r="A64" s="75" t="s">
        <v>89</v>
      </c>
      <c r="B64" s="51" t="s">
        <v>90</v>
      </c>
      <c r="C64" s="51" t="s">
        <v>91</v>
      </c>
      <c r="D64" s="51" t="s">
        <v>92</v>
      </c>
      <c r="E64" s="51"/>
      <c r="F64" s="36" t="s">
        <v>110</v>
      </c>
      <c r="G64" s="53">
        <f>G65</f>
        <v>90000</v>
      </c>
      <c r="H64" s="36" t="s">
        <v>110</v>
      </c>
      <c r="I64" s="53">
        <f>I65</f>
        <v>90000</v>
      </c>
      <c r="J64" s="36" t="s">
        <v>110</v>
      </c>
    </row>
    <row r="65" spans="1:10" s="3" customFormat="1" ht="18.75" x14ac:dyDescent="0.2">
      <c r="A65" s="75"/>
      <c r="B65" s="51"/>
      <c r="C65" s="51"/>
      <c r="D65" s="51"/>
      <c r="E65" s="51" t="s">
        <v>20</v>
      </c>
      <c r="F65" s="52">
        <v>2021</v>
      </c>
      <c r="G65" s="53">
        <v>90000</v>
      </c>
      <c r="H65" s="36" t="s">
        <v>110</v>
      </c>
      <c r="I65" s="53">
        <v>90000</v>
      </c>
      <c r="J65" s="36" t="s">
        <v>110</v>
      </c>
    </row>
    <row r="66" spans="1:10" ht="21" customHeight="1" x14ac:dyDescent="0.2">
      <c r="A66" s="75">
        <v>1014030</v>
      </c>
      <c r="B66" s="51" t="s">
        <v>17</v>
      </c>
      <c r="C66" s="51" t="s">
        <v>18</v>
      </c>
      <c r="D66" s="51" t="s">
        <v>19</v>
      </c>
      <c r="E66" s="51"/>
      <c r="F66" s="36" t="s">
        <v>110</v>
      </c>
      <c r="G66" s="53">
        <f>G67</f>
        <v>50000</v>
      </c>
      <c r="H66" s="36" t="s">
        <v>110</v>
      </c>
      <c r="I66" s="53">
        <f>I67</f>
        <v>50000</v>
      </c>
      <c r="J66" s="36" t="s">
        <v>110</v>
      </c>
    </row>
    <row r="67" spans="1:10" ht="21" customHeight="1" x14ac:dyDescent="0.2">
      <c r="A67" s="75"/>
      <c r="B67" s="51"/>
      <c r="C67" s="51"/>
      <c r="D67" s="51"/>
      <c r="E67" s="51" t="s">
        <v>20</v>
      </c>
      <c r="F67" s="56">
        <v>2021</v>
      </c>
      <c r="G67" s="53">
        <v>50000</v>
      </c>
      <c r="H67" s="36" t="s">
        <v>110</v>
      </c>
      <c r="I67" s="53">
        <v>50000</v>
      </c>
      <c r="J67" s="36" t="s">
        <v>110</v>
      </c>
    </row>
    <row r="68" spans="1:10" s="29" customFormat="1" ht="23.25" customHeight="1" x14ac:dyDescent="0.2">
      <c r="A68" s="76" t="s">
        <v>36</v>
      </c>
      <c r="B68" s="76" t="s">
        <v>36</v>
      </c>
      <c r="C68" s="76" t="s">
        <v>36</v>
      </c>
      <c r="D68" s="77" t="s">
        <v>35</v>
      </c>
      <c r="E68" s="77" t="s">
        <v>36</v>
      </c>
      <c r="F68" s="76" t="s">
        <v>36</v>
      </c>
      <c r="G68" s="49">
        <f>G14+G62</f>
        <v>48909857</v>
      </c>
      <c r="H68" s="78" t="s">
        <v>36</v>
      </c>
      <c r="I68" s="49">
        <f>I14+I62</f>
        <v>44826456</v>
      </c>
      <c r="J68" s="78" t="s">
        <v>36</v>
      </c>
    </row>
    <row r="70" spans="1:10" x14ac:dyDescent="0.2">
      <c r="A70" s="92"/>
      <c r="B70" s="92"/>
      <c r="C70" s="92"/>
      <c r="D70" s="92"/>
      <c r="E70" s="92"/>
      <c r="F70" s="92"/>
      <c r="G70" s="92"/>
      <c r="H70" s="92"/>
      <c r="I70" s="92"/>
      <c r="J70" s="92"/>
    </row>
    <row r="71" spans="1:10" ht="30.6" customHeight="1" x14ac:dyDescent="0.3">
      <c r="A71" s="17" t="s">
        <v>37</v>
      </c>
      <c r="B71" s="17"/>
      <c r="C71" s="16"/>
      <c r="D71" s="16"/>
      <c r="E71" s="17"/>
      <c r="F71" s="16"/>
      <c r="G71" s="16"/>
      <c r="I71" s="17" t="s">
        <v>113</v>
      </c>
    </row>
  </sheetData>
  <mergeCells count="8">
    <mergeCell ref="A70:J70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Normal="100" workbookViewId="0">
      <pane xSplit="5" ySplit="13" topLeftCell="F46" activePane="bottomRight" state="frozen"/>
      <selection pane="topRight" activeCell="F1" sqref="F1"/>
      <selection pane="bottomLeft" activeCell="A14" sqref="A14"/>
      <selection pane="bottomRight" activeCell="I47" sqref="I4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123</v>
      </c>
      <c r="H1" s="24"/>
      <c r="I1" s="24"/>
      <c r="J1" s="24"/>
    </row>
    <row r="2" spans="1:11" ht="16.149999999999999" customHeight="1" x14ac:dyDescent="0.25">
      <c r="G2" s="94" t="s">
        <v>47</v>
      </c>
      <c r="H2" s="94"/>
      <c r="I2" s="94"/>
      <c r="J2" s="94"/>
      <c r="K2" s="24"/>
    </row>
    <row r="3" spans="1:11" ht="16.149999999999999" customHeight="1" x14ac:dyDescent="0.25">
      <c r="G3" s="94" t="s">
        <v>48</v>
      </c>
      <c r="H3" s="94"/>
      <c r="I3" s="94"/>
      <c r="J3" s="94"/>
      <c r="K3" s="24"/>
    </row>
    <row r="4" spans="1:11" ht="19.149999999999999" customHeight="1" x14ac:dyDescent="0.25">
      <c r="G4" s="99" t="s">
        <v>39</v>
      </c>
      <c r="H4" s="99"/>
      <c r="I4" s="99"/>
      <c r="J4" s="99"/>
    </row>
    <row r="5" spans="1:11" ht="9" customHeight="1" x14ac:dyDescent="0.2"/>
    <row r="6" spans="1:11" ht="18.75" x14ac:dyDescent="0.3">
      <c r="A6" s="93" t="s">
        <v>49</v>
      </c>
      <c r="B6" s="93"/>
      <c r="C6" s="93"/>
      <c r="D6" s="93"/>
      <c r="E6" s="93"/>
      <c r="F6" s="93"/>
      <c r="G6" s="93"/>
      <c r="H6" s="93"/>
      <c r="I6" s="93"/>
      <c r="J6" s="93"/>
    </row>
    <row r="7" spans="1:11" ht="22.15" customHeight="1" x14ac:dyDescent="0.3">
      <c r="A7" s="93" t="s">
        <v>50</v>
      </c>
      <c r="B7" s="93"/>
      <c r="C7" s="93"/>
      <c r="D7" s="93"/>
      <c r="E7" s="93"/>
      <c r="F7" s="93"/>
      <c r="G7" s="93"/>
      <c r="H7" s="93"/>
      <c r="I7" s="93"/>
      <c r="J7" s="93"/>
    </row>
    <row r="8" spans="1:11" s="18" customFormat="1" ht="18.75" x14ac:dyDescent="0.3">
      <c r="A8" s="93" t="s">
        <v>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s="18" customFormat="1" ht="18.75" x14ac:dyDescent="0.3">
      <c r="A9" s="93" t="s">
        <v>1</v>
      </c>
      <c r="B9" s="100"/>
      <c r="C9" s="100"/>
      <c r="D9" s="100"/>
      <c r="E9" s="100"/>
      <c r="F9" s="100"/>
      <c r="G9" s="100"/>
      <c r="H9" s="100"/>
      <c r="I9" s="100"/>
      <c r="J9" s="10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49319857</v>
      </c>
      <c r="H14" s="37" t="s">
        <v>110</v>
      </c>
      <c r="I14" s="49">
        <f>I15</f>
        <v>45301262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G16+G17+G18+G19+G20+G32+G35+G42+G60+G63+G67+G69+G71+G75</f>
        <v>49319857</v>
      </c>
      <c r="H15" s="37" t="s">
        <v>110</v>
      </c>
      <c r="I15" s="49">
        <f>I16+I17+I18+I19+I20+I32+I35+I42+I60+I63+I67+I69+I71+I75</f>
        <v>45301262</v>
      </c>
      <c r="J15" s="36" t="s">
        <v>110</v>
      </c>
    </row>
    <row r="16" spans="1:11" ht="18.75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customHeight="1" x14ac:dyDescent="0.2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50000000000003" customHeight="1" x14ac:dyDescent="0.2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customHeight="1" x14ac:dyDescent="0.2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15" customHeight="1" x14ac:dyDescent="0.2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customHeight="1" x14ac:dyDescent="0.2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15" customHeight="1" x14ac:dyDescent="0.2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customHeight="1" x14ac:dyDescent="0.2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15" customHeight="1" x14ac:dyDescent="0.2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5" customHeight="1" x14ac:dyDescent="0.2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15" customHeight="1" x14ac:dyDescent="0.2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50000000000003" customHeight="1" x14ac:dyDescent="0.2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15" customHeight="1" x14ac:dyDescent="0.2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2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2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5" hidden="1" customHeight="1" x14ac:dyDescent="0.2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2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15" hidden="1" customHeight="1" x14ac:dyDescent="0.2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12400000</v>
      </c>
      <c r="H35" s="44" t="s">
        <v>110</v>
      </c>
      <c r="I35" s="60">
        <f>SUM(I36:I41)</f>
        <v>12400000</v>
      </c>
      <c r="J35" s="39" t="s">
        <v>110</v>
      </c>
    </row>
    <row r="36" spans="1:11" ht="20.45" hidden="1" customHeight="1" x14ac:dyDescent="0.2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45" hidden="1" customHeight="1" x14ac:dyDescent="0.2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15" hidden="1" customHeight="1" x14ac:dyDescent="0.2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" hidden="1" customHeight="1" x14ac:dyDescent="0.2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15" hidden="1" customHeight="1" x14ac:dyDescent="0.2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15" hidden="1" customHeight="1" x14ac:dyDescent="0.2">
      <c r="A41" s="81"/>
      <c r="B41" s="82"/>
      <c r="C41" s="82"/>
      <c r="D41" s="82"/>
      <c r="E41" s="30" t="s">
        <v>115</v>
      </c>
      <c r="F41" s="56">
        <v>2021</v>
      </c>
      <c r="G41" s="53">
        <v>4050000</v>
      </c>
      <c r="H41" s="57">
        <v>0</v>
      </c>
      <c r="I41" s="53">
        <v>4050000</v>
      </c>
      <c r="J41" s="58">
        <v>100</v>
      </c>
    </row>
    <row r="42" spans="1:11" s="43" customFormat="1" ht="22.9" customHeight="1" x14ac:dyDescent="0.2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SUM(G43:G58)-G48-G50-G52-G54-G56</f>
        <v>16092602</v>
      </c>
      <c r="H42" s="39" t="s">
        <v>110</v>
      </c>
      <c r="I42" s="49">
        <f>SUM(I43:I58)-I48-I50-I52-I54-I56</f>
        <v>12600901</v>
      </c>
      <c r="J42" s="39" t="s">
        <v>110</v>
      </c>
    </row>
    <row r="43" spans="1:11" ht="49.5" customHeight="1" x14ac:dyDescent="0.2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2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2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2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2000000+64806</f>
        <v>2064806</v>
      </c>
      <c r="J46" s="66">
        <v>100</v>
      </c>
      <c r="K46" s="84"/>
    </row>
    <row r="47" spans="1:11" s="29" customFormat="1" ht="43.9" customHeight="1" x14ac:dyDescent="0.2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50000000000003" customHeight="1" x14ac:dyDescent="0.2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" customHeight="1" x14ac:dyDescent="0.2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50000000000003" customHeight="1" x14ac:dyDescent="0.2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customHeight="1" x14ac:dyDescent="0.2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customHeight="1" x14ac:dyDescent="0.2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5" customHeight="1" x14ac:dyDescent="0.2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" customHeight="1" x14ac:dyDescent="0.2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50000000000003" customHeight="1" x14ac:dyDescent="0.2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" customHeight="1" x14ac:dyDescent="0.2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" customHeight="1" x14ac:dyDescent="0.2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5" customHeight="1" x14ac:dyDescent="0.2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45" hidden="1" customHeight="1" x14ac:dyDescent="0.2">
      <c r="A59" s="81"/>
      <c r="B59" s="82"/>
      <c r="C59" s="82"/>
      <c r="D59" s="82"/>
      <c r="E59" s="31"/>
      <c r="F59" s="65"/>
      <c r="G59" s="69"/>
      <c r="H59" s="57"/>
      <c r="I59" s="53"/>
      <c r="J59" s="66"/>
    </row>
    <row r="60" spans="1:10" s="40" customFormat="1" ht="26.45" hidden="1" customHeight="1" x14ac:dyDescent="0.2">
      <c r="A60" s="61" t="s">
        <v>73</v>
      </c>
      <c r="B60" s="62" t="s">
        <v>74</v>
      </c>
      <c r="C60" s="62" t="s">
        <v>27</v>
      </c>
      <c r="D60" s="62" t="s">
        <v>75</v>
      </c>
      <c r="E60" s="41"/>
      <c r="F60" s="39" t="s">
        <v>110</v>
      </c>
      <c r="G60" s="49">
        <f>SUM(G61:G62)</f>
        <v>2000000</v>
      </c>
      <c r="H60" s="39" t="s">
        <v>110</v>
      </c>
      <c r="I60" s="49">
        <f>SUM(I61:I62)</f>
        <v>2000000</v>
      </c>
      <c r="J60" s="39" t="s">
        <v>110</v>
      </c>
    </row>
    <row r="61" spans="1:10" s="29" customFormat="1" ht="29.45" hidden="1" customHeight="1" x14ac:dyDescent="0.2">
      <c r="A61" s="50"/>
      <c r="B61" s="51"/>
      <c r="C61" s="51"/>
      <c r="D61" s="51"/>
      <c r="E61" s="32" t="s">
        <v>101</v>
      </c>
      <c r="F61" s="65">
        <v>2021</v>
      </c>
      <c r="G61" s="53">
        <v>1000000</v>
      </c>
      <c r="H61" s="57">
        <v>0</v>
      </c>
      <c r="I61" s="53">
        <v>1000000</v>
      </c>
      <c r="J61" s="66">
        <v>100</v>
      </c>
    </row>
    <row r="62" spans="1:10" s="29" customFormat="1" ht="57" hidden="1" customHeight="1" x14ac:dyDescent="0.2">
      <c r="A62" s="50"/>
      <c r="B62" s="51"/>
      <c r="C62" s="51"/>
      <c r="D62" s="51"/>
      <c r="E62" s="32" t="s">
        <v>102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40" customFormat="1" ht="25.15" hidden="1" customHeight="1" x14ac:dyDescent="0.2">
      <c r="A63" s="61" t="s">
        <v>76</v>
      </c>
      <c r="B63" s="62" t="s">
        <v>77</v>
      </c>
      <c r="C63" s="62" t="s">
        <v>27</v>
      </c>
      <c r="D63" s="62" t="s">
        <v>78</v>
      </c>
      <c r="E63" s="38"/>
      <c r="F63" s="39" t="s">
        <v>110</v>
      </c>
      <c r="G63" s="49">
        <f>SUM(G64:G66)</f>
        <v>3100000</v>
      </c>
      <c r="H63" s="39" t="s">
        <v>110</v>
      </c>
      <c r="I63" s="49">
        <f>SUM(I64:I66)</f>
        <v>3100000</v>
      </c>
      <c r="J63" s="39" t="s">
        <v>110</v>
      </c>
    </row>
    <row r="64" spans="1:10" s="29" customFormat="1" ht="34.15" hidden="1" customHeight="1" x14ac:dyDescent="0.2">
      <c r="A64" s="50"/>
      <c r="B64" s="51"/>
      <c r="C64" s="51"/>
      <c r="D64" s="51"/>
      <c r="E64" s="33" t="s">
        <v>103</v>
      </c>
      <c r="F64" s="65">
        <v>2021</v>
      </c>
      <c r="G64" s="53">
        <v>2000000</v>
      </c>
      <c r="H64" s="57">
        <v>0</v>
      </c>
      <c r="I64" s="53">
        <v>2000000</v>
      </c>
      <c r="J64" s="66">
        <v>100</v>
      </c>
    </row>
    <row r="65" spans="1:10" s="29" customFormat="1" ht="30.6" hidden="1" customHeight="1" x14ac:dyDescent="0.2">
      <c r="A65" s="50"/>
      <c r="B65" s="51"/>
      <c r="C65" s="51"/>
      <c r="D65" s="51"/>
      <c r="E65" s="30" t="s">
        <v>104</v>
      </c>
      <c r="F65" s="65">
        <v>2021</v>
      </c>
      <c r="G65" s="53">
        <v>1000000</v>
      </c>
      <c r="H65" s="57">
        <v>0</v>
      </c>
      <c r="I65" s="53">
        <v>1000000</v>
      </c>
      <c r="J65" s="66">
        <v>100</v>
      </c>
    </row>
    <row r="66" spans="1:10" s="29" customFormat="1" ht="51" hidden="1" x14ac:dyDescent="0.2">
      <c r="A66" s="50"/>
      <c r="B66" s="51"/>
      <c r="C66" s="51"/>
      <c r="D66" s="51"/>
      <c r="E66" s="34" t="s">
        <v>105</v>
      </c>
      <c r="F66" s="65">
        <v>2021</v>
      </c>
      <c r="G66" s="53">
        <v>100000</v>
      </c>
      <c r="H66" s="57">
        <v>0</v>
      </c>
      <c r="I66" s="53">
        <v>100000</v>
      </c>
      <c r="J66" s="66">
        <v>100</v>
      </c>
    </row>
    <row r="67" spans="1:10" s="40" customFormat="1" ht="30.6" hidden="1" customHeight="1" x14ac:dyDescent="0.2">
      <c r="A67" s="54" t="s">
        <v>79</v>
      </c>
      <c r="B67" s="55" t="s">
        <v>80</v>
      </c>
      <c r="C67" s="55" t="s">
        <v>27</v>
      </c>
      <c r="D67" s="55" t="s">
        <v>81</v>
      </c>
      <c r="E67" s="45"/>
      <c r="F67" s="39" t="s">
        <v>110</v>
      </c>
      <c r="G67" s="49">
        <f>G68</f>
        <v>1000000</v>
      </c>
      <c r="H67" s="39" t="s">
        <v>110</v>
      </c>
      <c r="I67" s="49">
        <f>I68</f>
        <v>1000000</v>
      </c>
      <c r="J67" s="39" t="s">
        <v>110</v>
      </c>
    </row>
    <row r="68" spans="1:10" s="29" customFormat="1" ht="47.45" hidden="1" customHeight="1" x14ac:dyDescent="0.2">
      <c r="A68" s="50"/>
      <c r="B68" s="51"/>
      <c r="C68" s="51"/>
      <c r="D68" s="51"/>
      <c r="E68" s="31" t="s">
        <v>106</v>
      </c>
      <c r="F68" s="65">
        <v>2021</v>
      </c>
      <c r="G68" s="53">
        <v>1000000</v>
      </c>
      <c r="H68" s="39" t="s">
        <v>110</v>
      </c>
      <c r="I68" s="53">
        <v>1000000</v>
      </c>
      <c r="J68" s="39" t="s">
        <v>110</v>
      </c>
    </row>
    <row r="69" spans="1:10" s="40" customFormat="1" ht="39" hidden="1" customHeight="1" x14ac:dyDescent="0.2">
      <c r="A69" s="54" t="s">
        <v>82</v>
      </c>
      <c r="B69" s="55" t="s">
        <v>83</v>
      </c>
      <c r="C69" s="55" t="s">
        <v>27</v>
      </c>
      <c r="D69" s="55" t="s">
        <v>84</v>
      </c>
      <c r="E69" s="46"/>
      <c r="F69" s="39" t="s">
        <v>110</v>
      </c>
      <c r="G69" s="49">
        <f>G70</f>
        <v>300000</v>
      </c>
      <c r="H69" s="39" t="s">
        <v>110</v>
      </c>
      <c r="I69" s="49">
        <f>I70</f>
        <v>300000</v>
      </c>
      <c r="J69" s="39" t="s">
        <v>110</v>
      </c>
    </row>
    <row r="70" spans="1:10" s="29" customFormat="1" ht="38.450000000000003" hidden="1" customHeight="1" x14ac:dyDescent="0.2">
      <c r="A70" s="50"/>
      <c r="B70" s="51"/>
      <c r="C70" s="51"/>
      <c r="D70" s="51"/>
      <c r="E70" s="35" t="s">
        <v>107</v>
      </c>
      <c r="F70" s="65">
        <v>2021</v>
      </c>
      <c r="G70" s="53">
        <v>300000</v>
      </c>
      <c r="H70" s="36" t="s">
        <v>110</v>
      </c>
      <c r="I70" s="53">
        <v>300000</v>
      </c>
      <c r="J70" s="66">
        <v>100</v>
      </c>
    </row>
    <row r="71" spans="1:10" s="40" customFormat="1" ht="47.45" customHeight="1" x14ac:dyDescent="0.2">
      <c r="A71" s="54" t="s">
        <v>85</v>
      </c>
      <c r="B71" s="55" t="s">
        <v>86</v>
      </c>
      <c r="C71" s="55" t="s">
        <v>87</v>
      </c>
      <c r="D71" s="55" t="s">
        <v>88</v>
      </c>
      <c r="E71" s="46"/>
      <c r="F71" s="39" t="s">
        <v>110</v>
      </c>
      <c r="G71" s="49">
        <f>SUM(G72:G74)</f>
        <v>1900000</v>
      </c>
      <c r="H71" s="39" t="s">
        <v>110</v>
      </c>
      <c r="I71" s="49">
        <f>SUM(I72:I74)</f>
        <v>1900000</v>
      </c>
      <c r="J71" s="39" t="s">
        <v>110</v>
      </c>
    </row>
    <row r="72" spans="1:10" s="40" customFormat="1" ht="75.599999999999994" customHeight="1" x14ac:dyDescent="0.2">
      <c r="A72" s="54"/>
      <c r="B72" s="55"/>
      <c r="C72" s="55"/>
      <c r="D72" s="55"/>
      <c r="E72" s="35" t="s">
        <v>124</v>
      </c>
      <c r="F72" s="65">
        <v>2021</v>
      </c>
      <c r="G72" s="53">
        <f>17500</f>
        <v>17500</v>
      </c>
      <c r="H72" s="57">
        <v>0</v>
      </c>
      <c r="I72" s="53">
        <f>17500</f>
        <v>17500</v>
      </c>
      <c r="J72" s="66">
        <v>100</v>
      </c>
    </row>
    <row r="73" spans="1:10" s="29" customFormat="1" ht="52.15" customHeight="1" x14ac:dyDescent="0.2">
      <c r="A73" s="50"/>
      <c r="B73" s="51"/>
      <c r="C73" s="51"/>
      <c r="D73" s="51"/>
      <c r="E73" s="35" t="s">
        <v>109</v>
      </c>
      <c r="F73" s="65">
        <v>2021</v>
      </c>
      <c r="G73" s="53">
        <v>1300000</v>
      </c>
      <c r="H73" s="57">
        <v>0</v>
      </c>
      <c r="I73" s="53">
        <v>1300000</v>
      </c>
      <c r="J73" s="66">
        <v>100</v>
      </c>
    </row>
    <row r="74" spans="1:10" s="29" customFormat="1" ht="31.9" customHeight="1" x14ac:dyDescent="0.2">
      <c r="A74" s="70"/>
      <c r="B74" s="71"/>
      <c r="C74" s="71"/>
      <c r="D74" s="71"/>
      <c r="E74" s="35" t="s">
        <v>112</v>
      </c>
      <c r="F74" s="65">
        <v>2021</v>
      </c>
      <c r="G74" s="53">
        <f>600000-17500</f>
        <v>582500</v>
      </c>
      <c r="H74" s="57">
        <v>0</v>
      </c>
      <c r="I74" s="53">
        <f>600000-17500</f>
        <v>582500</v>
      </c>
      <c r="J74" s="66">
        <v>100</v>
      </c>
    </row>
    <row r="75" spans="1:10" s="43" customFormat="1" ht="32.450000000000003" customHeight="1" x14ac:dyDescent="0.2">
      <c r="A75" s="54" t="s">
        <v>30</v>
      </c>
      <c r="B75" s="55" t="s">
        <v>31</v>
      </c>
      <c r="C75" s="55" t="s">
        <v>32</v>
      </c>
      <c r="D75" s="55" t="s">
        <v>33</v>
      </c>
      <c r="E75" s="55"/>
      <c r="F75" s="39" t="s">
        <v>110</v>
      </c>
      <c r="G75" s="49">
        <f>G76</f>
        <v>100000</v>
      </c>
      <c r="H75" s="39" t="s">
        <v>110</v>
      </c>
      <c r="I75" s="49">
        <f>I76</f>
        <v>100000</v>
      </c>
      <c r="J75" s="39" t="s">
        <v>110</v>
      </c>
    </row>
    <row r="76" spans="1:10" ht="43.9" customHeight="1" x14ac:dyDescent="0.2">
      <c r="A76" s="50"/>
      <c r="B76" s="51"/>
      <c r="C76" s="51"/>
      <c r="D76" s="51"/>
      <c r="E76" s="51" t="s">
        <v>34</v>
      </c>
      <c r="F76" s="56">
        <v>2021</v>
      </c>
      <c r="G76" s="53">
        <f>1500000-1400000</f>
        <v>100000</v>
      </c>
      <c r="H76" s="57">
        <v>0</v>
      </c>
      <c r="I76" s="53">
        <f>1500000-1400000</f>
        <v>100000</v>
      </c>
      <c r="J76" s="58">
        <v>100</v>
      </c>
    </row>
    <row r="77" spans="1:10" s="3" customFormat="1" ht="33.6" hidden="1" customHeight="1" x14ac:dyDescent="0.2">
      <c r="A77" s="72" t="s">
        <v>44</v>
      </c>
      <c r="B77" s="48"/>
      <c r="C77" s="48"/>
      <c r="D77" s="73" t="s">
        <v>41</v>
      </c>
      <c r="E77" s="48"/>
      <c r="F77" s="36" t="s">
        <v>110</v>
      </c>
      <c r="G77" s="74">
        <f>G78</f>
        <v>140000</v>
      </c>
      <c r="H77" s="36" t="s">
        <v>110</v>
      </c>
      <c r="I77" s="74">
        <f>I78</f>
        <v>140000</v>
      </c>
      <c r="J77" s="36" t="s">
        <v>110</v>
      </c>
    </row>
    <row r="78" spans="1:10" s="3" customFormat="1" ht="33.6" hidden="1" customHeight="1" x14ac:dyDescent="0.2">
      <c r="A78" s="72" t="s">
        <v>40</v>
      </c>
      <c r="B78" s="48"/>
      <c r="C78" s="48"/>
      <c r="D78" s="73" t="s">
        <v>41</v>
      </c>
      <c r="E78" s="48"/>
      <c r="F78" s="36" t="s">
        <v>110</v>
      </c>
      <c r="G78" s="74">
        <f>G79+G81</f>
        <v>140000</v>
      </c>
      <c r="H78" s="36" t="s">
        <v>110</v>
      </c>
      <c r="I78" s="74">
        <f>I79+I81</f>
        <v>140000</v>
      </c>
      <c r="J78" s="36" t="s">
        <v>110</v>
      </c>
    </row>
    <row r="79" spans="1:10" s="3" customFormat="1" ht="29.45" hidden="1" customHeight="1" x14ac:dyDescent="0.2">
      <c r="A79" s="75" t="s">
        <v>89</v>
      </c>
      <c r="B79" s="51" t="s">
        <v>90</v>
      </c>
      <c r="C79" s="51" t="s">
        <v>91</v>
      </c>
      <c r="D79" s="51" t="s">
        <v>92</v>
      </c>
      <c r="E79" s="51"/>
      <c r="F79" s="36" t="s">
        <v>110</v>
      </c>
      <c r="G79" s="53">
        <f>G80</f>
        <v>90000</v>
      </c>
      <c r="H79" s="36" t="s">
        <v>110</v>
      </c>
      <c r="I79" s="53">
        <f>I80</f>
        <v>90000</v>
      </c>
      <c r="J79" s="36" t="s">
        <v>110</v>
      </c>
    </row>
    <row r="80" spans="1:10" s="3" customFormat="1" ht="18.75" hidden="1" x14ac:dyDescent="0.2">
      <c r="A80" s="75"/>
      <c r="B80" s="51"/>
      <c r="C80" s="51"/>
      <c r="D80" s="51"/>
      <c r="E80" s="51" t="s">
        <v>20</v>
      </c>
      <c r="F80" s="52">
        <v>2021</v>
      </c>
      <c r="G80" s="53">
        <v>90000</v>
      </c>
      <c r="H80" s="36" t="s">
        <v>110</v>
      </c>
      <c r="I80" s="53">
        <v>90000</v>
      </c>
      <c r="J80" s="36" t="s">
        <v>110</v>
      </c>
    </row>
    <row r="81" spans="1:10" ht="21" hidden="1" customHeight="1" x14ac:dyDescent="0.2">
      <c r="A81" s="75">
        <v>1014030</v>
      </c>
      <c r="B81" s="51" t="s">
        <v>17</v>
      </c>
      <c r="C81" s="51" t="s">
        <v>18</v>
      </c>
      <c r="D81" s="51" t="s">
        <v>19</v>
      </c>
      <c r="E81" s="51"/>
      <c r="F81" s="36" t="s">
        <v>110</v>
      </c>
      <c r="G81" s="53">
        <f>G82</f>
        <v>50000</v>
      </c>
      <c r="H81" s="36" t="s">
        <v>110</v>
      </c>
      <c r="I81" s="53">
        <f>I82</f>
        <v>50000</v>
      </c>
      <c r="J81" s="36" t="s">
        <v>110</v>
      </c>
    </row>
    <row r="82" spans="1:10" ht="4.1500000000000004" hidden="1" customHeight="1" x14ac:dyDescent="0.2">
      <c r="A82" s="75"/>
      <c r="B82" s="51"/>
      <c r="C82" s="51"/>
      <c r="D82" s="51"/>
      <c r="E82" s="51" t="s">
        <v>20</v>
      </c>
      <c r="F82" s="56">
        <v>2021</v>
      </c>
      <c r="G82" s="53">
        <v>50000</v>
      </c>
      <c r="H82" s="36" t="s">
        <v>110</v>
      </c>
      <c r="I82" s="53">
        <v>50000</v>
      </c>
      <c r="J82" s="36" t="s">
        <v>110</v>
      </c>
    </row>
    <row r="83" spans="1:10" s="29" customFormat="1" ht="23.25" customHeight="1" x14ac:dyDescent="0.2">
      <c r="A83" s="76" t="s">
        <v>36</v>
      </c>
      <c r="B83" s="76" t="s">
        <v>36</v>
      </c>
      <c r="C83" s="76" t="s">
        <v>36</v>
      </c>
      <c r="D83" s="77" t="s">
        <v>35</v>
      </c>
      <c r="E83" s="77" t="s">
        <v>36</v>
      </c>
      <c r="F83" s="76" t="s">
        <v>36</v>
      </c>
      <c r="G83" s="49">
        <f>G14+G77</f>
        <v>49459857</v>
      </c>
      <c r="H83" s="78" t="s">
        <v>36</v>
      </c>
      <c r="I83" s="49">
        <f>I14+I77</f>
        <v>45441262</v>
      </c>
      <c r="J83" s="78" t="s">
        <v>36</v>
      </c>
    </row>
    <row r="85" spans="1:10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</row>
    <row r="86" spans="1:10" ht="30.6" customHeight="1" x14ac:dyDescent="0.3">
      <c r="A86" s="17" t="s">
        <v>37</v>
      </c>
      <c r="B86" s="17"/>
      <c r="C86" s="16"/>
      <c r="D86" s="16"/>
      <c r="E86" s="17"/>
      <c r="F86" s="16"/>
      <c r="G86" s="16"/>
      <c r="I86" s="17" t="s">
        <v>113</v>
      </c>
    </row>
  </sheetData>
  <mergeCells count="8">
    <mergeCell ref="A9:J9"/>
    <mergeCell ref="A85:J85"/>
    <mergeCell ref="G2:J2"/>
    <mergeCell ref="G3:J3"/>
    <mergeCell ref="G4:J4"/>
    <mergeCell ref="A6:J6"/>
    <mergeCell ref="A7:J7"/>
    <mergeCell ref="A8:J8"/>
  </mergeCells>
  <phoneticPr fontId="1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zoomScaleNormal="100" workbookViewId="0">
      <pane xSplit="5" ySplit="13" topLeftCell="F77" activePane="bottomRight" state="frozen"/>
      <selection pane="topRight" activeCell="F1" sqref="F1"/>
      <selection pane="bottomLeft" activeCell="A14" sqref="A14"/>
      <selection pane="bottomRight" activeCell="E77" sqref="E7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4" t="s">
        <v>47</v>
      </c>
      <c r="H2" s="94"/>
      <c r="I2" s="94"/>
      <c r="J2" s="94"/>
      <c r="K2" s="24"/>
    </row>
    <row r="3" spans="1:11" ht="16.149999999999999" customHeight="1" x14ac:dyDescent="0.25">
      <c r="G3" s="94" t="s">
        <v>48</v>
      </c>
      <c r="H3" s="94"/>
      <c r="I3" s="94"/>
      <c r="J3" s="94"/>
      <c r="K3" s="24"/>
    </row>
    <row r="4" spans="1:11" ht="19.149999999999999" customHeight="1" x14ac:dyDescent="0.25">
      <c r="G4" s="99" t="s">
        <v>39</v>
      </c>
      <c r="H4" s="99"/>
      <c r="I4" s="99"/>
      <c r="J4" s="99"/>
    </row>
    <row r="5" spans="1:11" ht="9" customHeight="1" x14ac:dyDescent="0.2"/>
    <row r="6" spans="1:11" ht="18.75" x14ac:dyDescent="0.3">
      <c r="A6" s="93" t="s">
        <v>49</v>
      </c>
      <c r="B6" s="93"/>
      <c r="C6" s="93"/>
      <c r="D6" s="93"/>
      <c r="E6" s="93"/>
      <c r="F6" s="93"/>
      <c r="G6" s="93"/>
      <c r="H6" s="93"/>
      <c r="I6" s="93"/>
      <c r="J6" s="93"/>
    </row>
    <row r="7" spans="1:11" ht="22.15" customHeight="1" x14ac:dyDescent="0.3">
      <c r="A7" s="93" t="s">
        <v>50</v>
      </c>
      <c r="B7" s="93"/>
      <c r="C7" s="93"/>
      <c r="D7" s="93"/>
      <c r="E7" s="93"/>
      <c r="F7" s="93"/>
      <c r="G7" s="93"/>
      <c r="H7" s="93"/>
      <c r="I7" s="93"/>
      <c r="J7" s="93"/>
    </row>
    <row r="8" spans="1:11" s="18" customFormat="1" ht="18.75" x14ac:dyDescent="0.3">
      <c r="A8" s="93" t="s">
        <v>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s="18" customFormat="1" ht="18.75" x14ac:dyDescent="0.3">
      <c r="A9" s="93" t="s">
        <v>1</v>
      </c>
      <c r="B9" s="100"/>
      <c r="C9" s="100"/>
      <c r="D9" s="100"/>
      <c r="E9" s="100"/>
      <c r="F9" s="100"/>
      <c r="G9" s="100"/>
      <c r="H9" s="100"/>
      <c r="I9" s="100"/>
      <c r="J9" s="10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51489207</v>
      </c>
      <c r="H14" s="37" t="s">
        <v>110</v>
      </c>
      <c r="I14" s="49">
        <f>I15</f>
        <v>46697306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G16+G17+G18+G19+G20+G32+G35+G42+G61+G64+G68+G70+G72+G74+G79</f>
        <v>51489207</v>
      </c>
      <c r="H15" s="37" t="s">
        <v>110</v>
      </c>
      <c r="I15" s="49">
        <f>I16+I17+I18+I19+I20+I32+I35+I42+I61+I64+I68+I70+I72+I74+I79</f>
        <v>46697306</v>
      </c>
      <c r="J15" s="36" t="s">
        <v>110</v>
      </c>
    </row>
    <row r="16" spans="1:11" ht="18.75" hidden="1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hidden="1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hidden="1" customHeight="1" x14ac:dyDescent="0.2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50000000000003" hidden="1" customHeight="1" x14ac:dyDescent="0.2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hidden="1" customHeight="1" x14ac:dyDescent="0.2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15" hidden="1" customHeight="1" x14ac:dyDescent="0.2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hidden="1" customHeight="1" x14ac:dyDescent="0.2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15" hidden="1" customHeight="1" x14ac:dyDescent="0.2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hidden="1" customHeight="1" x14ac:dyDescent="0.2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15" hidden="1" customHeight="1" x14ac:dyDescent="0.2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5" hidden="1" customHeight="1" x14ac:dyDescent="0.2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15" hidden="1" customHeight="1" x14ac:dyDescent="0.2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50000000000003" hidden="1" customHeight="1" x14ac:dyDescent="0.2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15" hidden="1" customHeight="1" x14ac:dyDescent="0.2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2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2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5" hidden="1" customHeight="1" x14ac:dyDescent="0.2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2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15" customHeight="1" x14ac:dyDescent="0.2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12360850</v>
      </c>
      <c r="H35" s="44" t="s">
        <v>110</v>
      </c>
      <c r="I35" s="60">
        <f>SUM(I36:I41)</f>
        <v>12360850</v>
      </c>
      <c r="J35" s="39" t="s">
        <v>110</v>
      </c>
    </row>
    <row r="36" spans="1:11" ht="20.45" customHeight="1" x14ac:dyDescent="0.2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45" customHeight="1" x14ac:dyDescent="0.2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15" customHeight="1" x14ac:dyDescent="0.2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" customHeight="1" x14ac:dyDescent="0.2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15" customHeight="1" x14ac:dyDescent="0.2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15" customHeight="1" x14ac:dyDescent="0.2">
      <c r="A41" s="81"/>
      <c r="B41" s="82"/>
      <c r="C41" s="82"/>
      <c r="D41" s="82"/>
      <c r="E41" s="30" t="s">
        <v>115</v>
      </c>
      <c r="F41" s="56">
        <v>2021</v>
      </c>
      <c r="G41" s="53">
        <f>4050000-39150</f>
        <v>4010850</v>
      </c>
      <c r="H41" s="57">
        <v>0</v>
      </c>
      <c r="I41" s="53">
        <f>4050000-39150</f>
        <v>4010850</v>
      </c>
      <c r="J41" s="58">
        <v>100</v>
      </c>
    </row>
    <row r="42" spans="1:11" s="43" customFormat="1" ht="22.9" customHeight="1" x14ac:dyDescent="0.2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SUM(G43:G60)-G48-G50-G52-G54-G56</f>
        <v>16301102</v>
      </c>
      <c r="H42" s="39" t="s">
        <v>110</v>
      </c>
      <c r="I42" s="49">
        <f>SUM(I43:I60)-I48-I50-I52-I54-I56</f>
        <v>12036095</v>
      </c>
      <c r="J42" s="39" t="s">
        <v>110</v>
      </c>
    </row>
    <row r="43" spans="1:11" ht="49.5" customHeight="1" x14ac:dyDescent="0.2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2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2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2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2000000-208500-500000</f>
        <v>1291500</v>
      </c>
      <c r="J46" s="66">
        <v>100</v>
      </c>
      <c r="K46" s="84"/>
    </row>
    <row r="47" spans="1:11" s="29" customFormat="1" ht="43.9" hidden="1" customHeight="1" x14ac:dyDescent="0.2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50000000000003" hidden="1" customHeight="1" x14ac:dyDescent="0.2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" hidden="1" customHeight="1" x14ac:dyDescent="0.2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50000000000003" hidden="1" customHeight="1" x14ac:dyDescent="0.2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hidden="1" customHeight="1" x14ac:dyDescent="0.2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hidden="1" customHeight="1" x14ac:dyDescent="0.2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5" hidden="1" customHeight="1" x14ac:dyDescent="0.2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" hidden="1" customHeight="1" x14ac:dyDescent="0.2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50000000000003" hidden="1" customHeight="1" x14ac:dyDescent="0.2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" hidden="1" customHeight="1" x14ac:dyDescent="0.2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" customHeight="1" x14ac:dyDescent="0.2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9.9" customHeight="1" x14ac:dyDescent="0.2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71.45" customHeight="1" x14ac:dyDescent="0.2">
      <c r="A59" s="81"/>
      <c r="B59" s="82"/>
      <c r="C59" s="82"/>
      <c r="D59" s="82"/>
      <c r="E59" s="31" t="s">
        <v>125</v>
      </c>
      <c r="F59" s="65">
        <v>2021</v>
      </c>
      <c r="G59" s="53">
        <f>208500</f>
        <v>208500</v>
      </c>
      <c r="H59" s="57">
        <v>0</v>
      </c>
      <c r="I59" s="53">
        <f>208500</f>
        <v>208500</v>
      </c>
      <c r="J59" s="66">
        <v>100</v>
      </c>
    </row>
    <row r="60" spans="1:10" s="29" customFormat="1" ht="45" hidden="1" customHeight="1" x14ac:dyDescent="0.2">
      <c r="A60" s="81"/>
      <c r="B60" s="82"/>
      <c r="C60" s="82"/>
      <c r="D60" s="82"/>
      <c r="E60" s="31"/>
      <c r="F60" s="65"/>
      <c r="G60" s="69"/>
      <c r="H60" s="57"/>
      <c r="I60" s="53"/>
      <c r="J60" s="66"/>
    </row>
    <row r="61" spans="1:10" s="40" customFormat="1" ht="26.45" hidden="1" customHeight="1" x14ac:dyDescent="0.2">
      <c r="A61" s="61" t="s">
        <v>73</v>
      </c>
      <c r="B61" s="62" t="s">
        <v>74</v>
      </c>
      <c r="C61" s="62" t="s">
        <v>27</v>
      </c>
      <c r="D61" s="62" t="s">
        <v>75</v>
      </c>
      <c r="E61" s="41"/>
      <c r="F61" s="39" t="s">
        <v>110</v>
      </c>
      <c r="G61" s="49">
        <f>SUM(G62:G63)</f>
        <v>2000000</v>
      </c>
      <c r="H61" s="39" t="s">
        <v>110</v>
      </c>
      <c r="I61" s="49">
        <f>SUM(I62:I63)</f>
        <v>2000000</v>
      </c>
      <c r="J61" s="39" t="s">
        <v>110</v>
      </c>
    </row>
    <row r="62" spans="1:10" s="29" customFormat="1" ht="29.45" hidden="1" customHeight="1" x14ac:dyDescent="0.2">
      <c r="A62" s="50"/>
      <c r="B62" s="51"/>
      <c r="C62" s="51"/>
      <c r="D62" s="51"/>
      <c r="E62" s="32" t="s">
        <v>101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29" customFormat="1" ht="57" hidden="1" customHeight="1" x14ac:dyDescent="0.2">
      <c r="A63" s="50"/>
      <c r="B63" s="51"/>
      <c r="C63" s="51"/>
      <c r="D63" s="51"/>
      <c r="E63" s="32" t="s">
        <v>102</v>
      </c>
      <c r="F63" s="65">
        <v>2021</v>
      </c>
      <c r="G63" s="53">
        <v>1000000</v>
      </c>
      <c r="H63" s="57">
        <v>0</v>
      </c>
      <c r="I63" s="53">
        <v>1000000</v>
      </c>
      <c r="J63" s="66">
        <v>100</v>
      </c>
    </row>
    <row r="64" spans="1:10" s="40" customFormat="1" ht="25.15" hidden="1" customHeight="1" x14ac:dyDescent="0.2">
      <c r="A64" s="61" t="s">
        <v>76</v>
      </c>
      <c r="B64" s="62" t="s">
        <v>77</v>
      </c>
      <c r="C64" s="62" t="s">
        <v>27</v>
      </c>
      <c r="D64" s="62" t="s">
        <v>78</v>
      </c>
      <c r="E64" s="38"/>
      <c r="F64" s="39" t="s">
        <v>110</v>
      </c>
      <c r="G64" s="49">
        <f>SUM(G65:G67)</f>
        <v>3100000</v>
      </c>
      <c r="H64" s="39" t="s">
        <v>110</v>
      </c>
      <c r="I64" s="49">
        <f>SUM(I65:I67)</f>
        <v>3100000</v>
      </c>
      <c r="J64" s="39" t="s">
        <v>110</v>
      </c>
    </row>
    <row r="65" spans="1:10" s="29" customFormat="1" ht="34.15" hidden="1" customHeight="1" x14ac:dyDescent="0.2">
      <c r="A65" s="50"/>
      <c r="B65" s="51"/>
      <c r="C65" s="51"/>
      <c r="D65" s="51"/>
      <c r="E65" s="33" t="s">
        <v>103</v>
      </c>
      <c r="F65" s="65">
        <v>2021</v>
      </c>
      <c r="G65" s="53">
        <v>2000000</v>
      </c>
      <c r="H65" s="57">
        <v>0</v>
      </c>
      <c r="I65" s="53">
        <v>2000000</v>
      </c>
      <c r="J65" s="66">
        <v>100</v>
      </c>
    </row>
    <row r="66" spans="1:10" s="29" customFormat="1" ht="30.6" hidden="1" customHeight="1" x14ac:dyDescent="0.2">
      <c r="A66" s="50"/>
      <c r="B66" s="51"/>
      <c r="C66" s="51"/>
      <c r="D66" s="51"/>
      <c r="E66" s="30" t="s">
        <v>104</v>
      </c>
      <c r="F66" s="65">
        <v>2021</v>
      </c>
      <c r="G66" s="53">
        <v>1000000</v>
      </c>
      <c r="H66" s="57">
        <v>0</v>
      </c>
      <c r="I66" s="53">
        <v>1000000</v>
      </c>
      <c r="J66" s="66">
        <v>100</v>
      </c>
    </row>
    <row r="67" spans="1:10" s="29" customFormat="1" ht="51" hidden="1" x14ac:dyDescent="0.2">
      <c r="A67" s="50"/>
      <c r="B67" s="51"/>
      <c r="C67" s="51"/>
      <c r="D67" s="51"/>
      <c r="E67" s="34" t="s">
        <v>105</v>
      </c>
      <c r="F67" s="65">
        <v>2021</v>
      </c>
      <c r="G67" s="53">
        <v>100000</v>
      </c>
      <c r="H67" s="57">
        <v>0</v>
      </c>
      <c r="I67" s="53">
        <v>100000</v>
      </c>
      <c r="J67" s="66">
        <v>100</v>
      </c>
    </row>
    <row r="68" spans="1:10" s="40" customFormat="1" ht="30.6" hidden="1" customHeight="1" x14ac:dyDescent="0.2">
      <c r="A68" s="54" t="s">
        <v>79</v>
      </c>
      <c r="B68" s="55" t="s">
        <v>80</v>
      </c>
      <c r="C68" s="55" t="s">
        <v>27</v>
      </c>
      <c r="D68" s="55" t="s">
        <v>81</v>
      </c>
      <c r="E68" s="45"/>
      <c r="F68" s="39" t="s">
        <v>110</v>
      </c>
      <c r="G68" s="49">
        <f>G69</f>
        <v>1000000</v>
      </c>
      <c r="H68" s="39" t="s">
        <v>110</v>
      </c>
      <c r="I68" s="49">
        <f>I69</f>
        <v>1000000</v>
      </c>
      <c r="J68" s="39" t="s">
        <v>110</v>
      </c>
    </row>
    <row r="69" spans="1:10" s="29" customFormat="1" ht="47.45" hidden="1" customHeight="1" x14ac:dyDescent="0.2">
      <c r="A69" s="50"/>
      <c r="B69" s="51"/>
      <c r="C69" s="51"/>
      <c r="D69" s="51"/>
      <c r="E69" s="31" t="s">
        <v>106</v>
      </c>
      <c r="F69" s="65">
        <v>2021</v>
      </c>
      <c r="G69" s="53">
        <v>1000000</v>
      </c>
      <c r="H69" s="39" t="s">
        <v>110</v>
      </c>
      <c r="I69" s="53">
        <v>1000000</v>
      </c>
      <c r="J69" s="39" t="s">
        <v>110</v>
      </c>
    </row>
    <row r="70" spans="1:10" s="40" customFormat="1" ht="39" hidden="1" customHeight="1" x14ac:dyDescent="0.2">
      <c r="A70" s="54" t="s">
        <v>82</v>
      </c>
      <c r="B70" s="55" t="s">
        <v>83</v>
      </c>
      <c r="C70" s="55" t="s">
        <v>27</v>
      </c>
      <c r="D70" s="55" t="s">
        <v>84</v>
      </c>
      <c r="E70" s="46"/>
      <c r="F70" s="39" t="s">
        <v>110</v>
      </c>
      <c r="G70" s="49">
        <f>G71</f>
        <v>300000</v>
      </c>
      <c r="H70" s="39" t="s">
        <v>110</v>
      </c>
      <c r="I70" s="49">
        <f>I71</f>
        <v>300000</v>
      </c>
      <c r="J70" s="39" t="s">
        <v>110</v>
      </c>
    </row>
    <row r="71" spans="1:10" s="29" customFormat="1" ht="38.450000000000003" hidden="1" customHeight="1" x14ac:dyDescent="0.2">
      <c r="A71" s="50"/>
      <c r="B71" s="51"/>
      <c r="C71" s="51"/>
      <c r="D71" s="51"/>
      <c r="E71" s="35" t="s">
        <v>107</v>
      </c>
      <c r="F71" s="65">
        <v>2021</v>
      </c>
      <c r="G71" s="53">
        <v>300000</v>
      </c>
      <c r="H71" s="36" t="s">
        <v>110</v>
      </c>
      <c r="I71" s="53">
        <v>300000</v>
      </c>
      <c r="J71" s="66">
        <v>100</v>
      </c>
    </row>
    <row r="72" spans="1:10" s="29" customFormat="1" ht="54.6" customHeight="1" x14ac:dyDescent="0.2">
      <c r="A72" s="54" t="s">
        <v>127</v>
      </c>
      <c r="B72" s="55" t="s">
        <v>128</v>
      </c>
      <c r="C72" s="55" t="s">
        <v>32</v>
      </c>
      <c r="D72" s="55" t="s">
        <v>129</v>
      </c>
      <c r="E72" s="35"/>
      <c r="F72" s="39" t="s">
        <v>110</v>
      </c>
      <c r="G72" s="53">
        <f>G73</f>
        <v>2000000</v>
      </c>
      <c r="H72" s="39" t="s">
        <v>110</v>
      </c>
      <c r="I72" s="53">
        <f>I73</f>
        <v>2000000</v>
      </c>
      <c r="J72" s="39" t="s">
        <v>110</v>
      </c>
    </row>
    <row r="73" spans="1:10" s="29" customFormat="1" ht="43.9" customHeight="1" x14ac:dyDescent="0.2">
      <c r="A73" s="50"/>
      <c r="B73" s="51"/>
      <c r="C73" s="51"/>
      <c r="D73" s="51"/>
      <c r="E73" s="35" t="s">
        <v>130</v>
      </c>
      <c r="F73" s="65" t="s">
        <v>131</v>
      </c>
      <c r="G73" s="53">
        <f>2000000</f>
        <v>2000000</v>
      </c>
      <c r="H73" s="57">
        <v>0</v>
      </c>
      <c r="I73" s="53">
        <f>2000000</f>
        <v>2000000</v>
      </c>
      <c r="J73" s="57">
        <v>0</v>
      </c>
    </row>
    <row r="74" spans="1:10" s="40" customFormat="1" ht="47.45" customHeight="1" x14ac:dyDescent="0.2">
      <c r="A74" s="54" t="s">
        <v>85</v>
      </c>
      <c r="B74" s="55" t="s">
        <v>86</v>
      </c>
      <c r="C74" s="55" t="s">
        <v>87</v>
      </c>
      <c r="D74" s="55" t="s">
        <v>88</v>
      </c>
      <c r="E74" s="46"/>
      <c r="F74" s="39" t="s">
        <v>110</v>
      </c>
      <c r="G74" s="49">
        <f>SUM(G75:G78)</f>
        <v>1900000</v>
      </c>
      <c r="H74" s="39" t="s">
        <v>110</v>
      </c>
      <c r="I74" s="49">
        <f>SUM(I75:I78)</f>
        <v>1900000</v>
      </c>
      <c r="J74" s="39" t="s">
        <v>110</v>
      </c>
    </row>
    <row r="75" spans="1:10" s="40" customFormat="1" ht="75.599999999999994" customHeight="1" x14ac:dyDescent="0.2">
      <c r="A75" s="54"/>
      <c r="B75" s="55"/>
      <c r="C75" s="55"/>
      <c r="D75" s="55"/>
      <c r="E75" s="35" t="s">
        <v>124</v>
      </c>
      <c r="F75" s="65">
        <v>2021</v>
      </c>
      <c r="G75" s="53">
        <f>17500</f>
        <v>17500</v>
      </c>
      <c r="H75" s="57">
        <v>0</v>
      </c>
      <c r="I75" s="53">
        <f>17500</f>
        <v>17500</v>
      </c>
      <c r="J75" s="66">
        <v>100</v>
      </c>
    </row>
    <row r="76" spans="1:10" s="29" customFormat="1" ht="52.15" customHeight="1" x14ac:dyDescent="0.2">
      <c r="A76" s="50"/>
      <c r="B76" s="51"/>
      <c r="C76" s="51"/>
      <c r="D76" s="51"/>
      <c r="E76" s="35" t="s">
        <v>109</v>
      </c>
      <c r="F76" s="65">
        <v>2021</v>
      </c>
      <c r="G76" s="53">
        <v>1300000</v>
      </c>
      <c r="H76" s="57">
        <v>0</v>
      </c>
      <c r="I76" s="53">
        <v>1300000</v>
      </c>
      <c r="J76" s="66">
        <v>100</v>
      </c>
    </row>
    <row r="77" spans="1:10" s="29" customFormat="1" ht="67.900000000000006" customHeight="1" x14ac:dyDescent="0.2">
      <c r="A77" s="70"/>
      <c r="B77" s="71"/>
      <c r="C77" s="71"/>
      <c r="D77" s="71"/>
      <c r="E77" s="35" t="s">
        <v>126</v>
      </c>
      <c r="F77" s="65">
        <v>2021</v>
      </c>
      <c r="G77" s="53">
        <f>48600</f>
        <v>48600</v>
      </c>
      <c r="H77" s="57">
        <v>0</v>
      </c>
      <c r="I77" s="53">
        <v>48600</v>
      </c>
      <c r="J77" s="66">
        <v>100</v>
      </c>
    </row>
    <row r="78" spans="1:10" s="29" customFormat="1" ht="34.15" customHeight="1" x14ac:dyDescent="0.2">
      <c r="A78" s="70"/>
      <c r="B78" s="71"/>
      <c r="C78" s="71"/>
      <c r="D78" s="71"/>
      <c r="E78" s="35" t="s">
        <v>112</v>
      </c>
      <c r="F78" s="65">
        <v>2021</v>
      </c>
      <c r="G78" s="53">
        <f>600000-17500-48600</f>
        <v>533900</v>
      </c>
      <c r="H78" s="57">
        <v>0</v>
      </c>
      <c r="I78" s="53">
        <f>600000-17500-48600</f>
        <v>533900</v>
      </c>
      <c r="J78" s="66">
        <v>100</v>
      </c>
    </row>
    <row r="79" spans="1:10" s="43" customFormat="1" ht="32.450000000000003" hidden="1" customHeight="1" x14ac:dyDescent="0.2">
      <c r="A79" s="54" t="s">
        <v>30</v>
      </c>
      <c r="B79" s="55" t="s">
        <v>31</v>
      </c>
      <c r="C79" s="55" t="s">
        <v>32</v>
      </c>
      <c r="D79" s="55" t="s">
        <v>33</v>
      </c>
      <c r="E79" s="55"/>
      <c r="F79" s="39" t="s">
        <v>110</v>
      </c>
      <c r="G79" s="49">
        <f>G80</f>
        <v>100000</v>
      </c>
      <c r="H79" s="39" t="s">
        <v>110</v>
      </c>
      <c r="I79" s="49">
        <f>I80</f>
        <v>100000</v>
      </c>
      <c r="J79" s="39" t="s">
        <v>110</v>
      </c>
    </row>
    <row r="80" spans="1:10" ht="43.9" hidden="1" customHeight="1" x14ac:dyDescent="0.2">
      <c r="A80" s="50"/>
      <c r="B80" s="51"/>
      <c r="C80" s="51"/>
      <c r="D80" s="51"/>
      <c r="E80" s="51" t="s">
        <v>34</v>
      </c>
      <c r="F80" s="56">
        <v>2021</v>
      </c>
      <c r="G80" s="53">
        <f>1500000-1400000</f>
        <v>100000</v>
      </c>
      <c r="H80" s="57">
        <v>0</v>
      </c>
      <c r="I80" s="53">
        <f>1500000-1400000</f>
        <v>100000</v>
      </c>
      <c r="J80" s="58">
        <v>100</v>
      </c>
    </row>
    <row r="81" spans="1:10" s="3" customFormat="1" ht="33.6" hidden="1" customHeight="1" x14ac:dyDescent="0.2">
      <c r="A81" s="72" t="s">
        <v>44</v>
      </c>
      <c r="B81" s="48"/>
      <c r="C81" s="48"/>
      <c r="D81" s="73" t="s">
        <v>41</v>
      </c>
      <c r="E81" s="48"/>
      <c r="F81" s="36" t="s">
        <v>110</v>
      </c>
      <c r="G81" s="74">
        <f>G82</f>
        <v>140000</v>
      </c>
      <c r="H81" s="36" t="s">
        <v>110</v>
      </c>
      <c r="I81" s="74">
        <f>I82</f>
        <v>140000</v>
      </c>
      <c r="J81" s="36" t="s">
        <v>110</v>
      </c>
    </row>
    <row r="82" spans="1:10" s="3" customFormat="1" ht="33.6" hidden="1" customHeight="1" x14ac:dyDescent="0.2">
      <c r="A82" s="72" t="s">
        <v>40</v>
      </c>
      <c r="B82" s="48"/>
      <c r="C82" s="48"/>
      <c r="D82" s="73" t="s">
        <v>41</v>
      </c>
      <c r="E82" s="48"/>
      <c r="F82" s="36" t="s">
        <v>110</v>
      </c>
      <c r="G82" s="74">
        <f>G83+G85</f>
        <v>140000</v>
      </c>
      <c r="H82" s="36" t="s">
        <v>110</v>
      </c>
      <c r="I82" s="74">
        <f>I83+I85</f>
        <v>140000</v>
      </c>
      <c r="J82" s="36" t="s">
        <v>110</v>
      </c>
    </row>
    <row r="83" spans="1:10" s="3" customFormat="1" ht="29.45" hidden="1" customHeight="1" x14ac:dyDescent="0.2">
      <c r="A83" s="75" t="s">
        <v>89</v>
      </c>
      <c r="B83" s="51" t="s">
        <v>90</v>
      </c>
      <c r="C83" s="51" t="s">
        <v>91</v>
      </c>
      <c r="D83" s="51" t="s">
        <v>92</v>
      </c>
      <c r="E83" s="51"/>
      <c r="F83" s="36" t="s">
        <v>110</v>
      </c>
      <c r="G83" s="53">
        <f>G84</f>
        <v>90000</v>
      </c>
      <c r="H83" s="36" t="s">
        <v>110</v>
      </c>
      <c r="I83" s="53">
        <f>I84</f>
        <v>90000</v>
      </c>
      <c r="J83" s="36" t="s">
        <v>110</v>
      </c>
    </row>
    <row r="84" spans="1:10" s="3" customFormat="1" ht="18.75" hidden="1" x14ac:dyDescent="0.2">
      <c r="A84" s="75"/>
      <c r="B84" s="51"/>
      <c r="C84" s="51"/>
      <c r="D84" s="51"/>
      <c r="E84" s="51" t="s">
        <v>20</v>
      </c>
      <c r="F84" s="52">
        <v>2021</v>
      </c>
      <c r="G84" s="53">
        <v>90000</v>
      </c>
      <c r="H84" s="36" t="s">
        <v>110</v>
      </c>
      <c r="I84" s="53">
        <v>90000</v>
      </c>
      <c r="J84" s="36" t="s">
        <v>110</v>
      </c>
    </row>
    <row r="85" spans="1:10" ht="21" hidden="1" customHeight="1" x14ac:dyDescent="0.2">
      <c r="A85" s="75">
        <v>1014030</v>
      </c>
      <c r="B85" s="51" t="s">
        <v>17</v>
      </c>
      <c r="C85" s="51" t="s">
        <v>18</v>
      </c>
      <c r="D85" s="51" t="s">
        <v>19</v>
      </c>
      <c r="E85" s="51"/>
      <c r="F85" s="36" t="s">
        <v>110</v>
      </c>
      <c r="G85" s="53">
        <f>G86</f>
        <v>50000</v>
      </c>
      <c r="H85" s="36" t="s">
        <v>110</v>
      </c>
      <c r="I85" s="53">
        <f>I86</f>
        <v>50000</v>
      </c>
      <c r="J85" s="36" t="s">
        <v>110</v>
      </c>
    </row>
    <row r="86" spans="1:10" ht="4.1500000000000004" hidden="1" customHeight="1" x14ac:dyDescent="0.2">
      <c r="A86" s="75"/>
      <c r="B86" s="51"/>
      <c r="C86" s="51"/>
      <c r="D86" s="51"/>
      <c r="E86" s="51" t="s">
        <v>20</v>
      </c>
      <c r="F86" s="56">
        <v>2021</v>
      </c>
      <c r="G86" s="53">
        <v>50000</v>
      </c>
      <c r="H86" s="36" t="s">
        <v>110</v>
      </c>
      <c r="I86" s="53">
        <v>50000</v>
      </c>
      <c r="J86" s="36" t="s">
        <v>110</v>
      </c>
    </row>
    <row r="87" spans="1:10" s="29" customFormat="1" ht="23.25" customHeight="1" x14ac:dyDescent="0.2">
      <c r="A87" s="76" t="s">
        <v>36</v>
      </c>
      <c r="B87" s="76" t="s">
        <v>36</v>
      </c>
      <c r="C87" s="76" t="s">
        <v>36</v>
      </c>
      <c r="D87" s="77" t="s">
        <v>35</v>
      </c>
      <c r="E87" s="77" t="s">
        <v>36</v>
      </c>
      <c r="F87" s="76" t="s">
        <v>36</v>
      </c>
      <c r="G87" s="49">
        <f>G14+G81</f>
        <v>51629207</v>
      </c>
      <c r="H87" s="78" t="s">
        <v>36</v>
      </c>
      <c r="I87" s="49">
        <f>I14+I81</f>
        <v>46837306</v>
      </c>
      <c r="J87" s="78" t="s">
        <v>36</v>
      </c>
    </row>
    <row r="88" spans="1:10" x14ac:dyDescent="0.2">
      <c r="J88" s="84"/>
    </row>
    <row r="89" spans="1:10" x14ac:dyDescent="0.2">
      <c r="A89" s="92"/>
      <c r="B89" s="92"/>
      <c r="C89" s="92"/>
      <c r="D89" s="92"/>
      <c r="E89" s="92"/>
      <c r="F89" s="92"/>
      <c r="G89" s="92"/>
      <c r="H89" s="92"/>
      <c r="I89" s="92"/>
      <c r="J89" s="92"/>
    </row>
    <row r="90" spans="1:10" ht="30.6" customHeight="1" x14ac:dyDescent="0.3">
      <c r="A90" s="17" t="s">
        <v>37</v>
      </c>
      <c r="B90" s="17"/>
      <c r="C90" s="16"/>
      <c r="D90" s="16"/>
      <c r="E90" s="17"/>
      <c r="F90" s="16"/>
      <c r="G90" s="16"/>
      <c r="I90" s="17" t="s">
        <v>113</v>
      </c>
    </row>
  </sheetData>
  <mergeCells count="8">
    <mergeCell ref="A9:J9"/>
    <mergeCell ref="A89:J89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I44" sqref="I44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4" t="s">
        <v>47</v>
      </c>
      <c r="H2" s="94"/>
      <c r="I2" s="94"/>
      <c r="J2" s="94"/>
      <c r="K2" s="24"/>
    </row>
    <row r="3" spans="1:11" ht="16.149999999999999" customHeight="1" x14ac:dyDescent="0.25">
      <c r="G3" s="94" t="s">
        <v>48</v>
      </c>
      <c r="H3" s="94"/>
      <c r="I3" s="94"/>
      <c r="J3" s="94"/>
      <c r="K3" s="24"/>
    </row>
    <row r="4" spans="1:11" ht="19.149999999999999" customHeight="1" x14ac:dyDescent="0.25">
      <c r="G4" s="99" t="s">
        <v>39</v>
      </c>
      <c r="H4" s="99"/>
      <c r="I4" s="99"/>
      <c r="J4" s="99"/>
    </row>
    <row r="5" spans="1:11" ht="9" customHeight="1" x14ac:dyDescent="0.2"/>
    <row r="6" spans="1:11" ht="18.75" x14ac:dyDescent="0.3">
      <c r="A6" s="93" t="s">
        <v>49</v>
      </c>
      <c r="B6" s="93"/>
      <c r="C6" s="93"/>
      <c r="D6" s="93"/>
      <c r="E6" s="93"/>
      <c r="F6" s="93"/>
      <c r="G6" s="93"/>
      <c r="H6" s="93"/>
      <c r="I6" s="93"/>
      <c r="J6" s="93"/>
    </row>
    <row r="7" spans="1:11" ht="22.15" customHeight="1" x14ac:dyDescent="0.3">
      <c r="A7" s="93" t="s">
        <v>50</v>
      </c>
      <c r="B7" s="93"/>
      <c r="C7" s="93"/>
      <c r="D7" s="93"/>
      <c r="E7" s="93"/>
      <c r="F7" s="93"/>
      <c r="G7" s="93"/>
      <c r="H7" s="93"/>
      <c r="I7" s="93"/>
      <c r="J7" s="93"/>
    </row>
    <row r="8" spans="1:11" s="18" customFormat="1" ht="18.75" x14ac:dyDescent="0.3">
      <c r="A8" s="93" t="s">
        <v>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s="18" customFormat="1" ht="18.75" x14ac:dyDescent="0.3">
      <c r="A9" s="93" t="s">
        <v>1</v>
      </c>
      <c r="B9" s="100"/>
      <c r="C9" s="100"/>
      <c r="D9" s="100"/>
      <c r="E9" s="100"/>
      <c r="F9" s="100"/>
      <c r="G9" s="100"/>
      <c r="H9" s="100"/>
      <c r="I9" s="100"/>
      <c r="J9" s="10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50320830</v>
      </c>
      <c r="H14" s="37" t="s">
        <v>110</v>
      </c>
      <c r="I14" s="49">
        <f>I15</f>
        <v>45547929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G16+G17+G18+G19+G20+G21+G22+G34+G37+G45+G64+G67+G71+G73+G75+G77+G82</f>
        <v>50320830</v>
      </c>
      <c r="H15" s="37" t="s">
        <v>110</v>
      </c>
      <c r="I15" s="49">
        <f>I16+I17+I18+I19+I20+I21+I22+I34+I37+I45+I64+I67+I71+I73+I75+I77+I82</f>
        <v>45547929</v>
      </c>
      <c r="J15" s="36" t="s">
        <v>110</v>
      </c>
    </row>
    <row r="16" spans="1:11" ht="18.75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66" customHeight="1" x14ac:dyDescent="0.2">
      <c r="A19" s="50" t="s">
        <v>132</v>
      </c>
      <c r="B19" s="51" t="s">
        <v>133</v>
      </c>
      <c r="C19" s="51" t="s">
        <v>58</v>
      </c>
      <c r="D19" s="30" t="s">
        <v>134</v>
      </c>
      <c r="E19" s="30" t="s">
        <v>20</v>
      </c>
      <c r="F19" s="52">
        <v>2021</v>
      </c>
      <c r="G19" s="53">
        <v>0</v>
      </c>
      <c r="H19" s="36" t="s">
        <v>110</v>
      </c>
      <c r="I19" s="53">
        <v>0</v>
      </c>
      <c r="J19" s="36" t="s">
        <v>110</v>
      </c>
    </row>
    <row r="20" spans="1:11" ht="66" customHeight="1" x14ac:dyDescent="0.2">
      <c r="A20" s="86" t="s">
        <v>136</v>
      </c>
      <c r="B20" s="86" t="s">
        <v>137</v>
      </c>
      <c r="C20" s="87" t="s">
        <v>58</v>
      </c>
      <c r="D20" s="85" t="s">
        <v>138</v>
      </c>
      <c r="E20" s="30" t="s">
        <v>20</v>
      </c>
      <c r="F20" s="52">
        <v>2021</v>
      </c>
      <c r="G20" s="53">
        <f>234123</f>
        <v>234123</v>
      </c>
      <c r="H20" s="36" t="s">
        <v>110</v>
      </c>
      <c r="I20" s="53">
        <f>234123</f>
        <v>234123</v>
      </c>
      <c r="J20" s="36" t="s">
        <v>110</v>
      </c>
    </row>
    <row r="21" spans="1:11" ht="24.6" customHeight="1" x14ac:dyDescent="0.2">
      <c r="A21" s="50" t="s">
        <v>21</v>
      </c>
      <c r="B21" s="51" t="s">
        <v>22</v>
      </c>
      <c r="C21" s="51" t="s">
        <v>23</v>
      </c>
      <c r="D21" s="30" t="s">
        <v>24</v>
      </c>
      <c r="E21" s="30" t="s">
        <v>20</v>
      </c>
      <c r="F21" s="52">
        <v>2021</v>
      </c>
      <c r="G21" s="53">
        <f>200000+550000+1400000</f>
        <v>2150000</v>
      </c>
      <c r="H21" s="36" t="s">
        <v>110</v>
      </c>
      <c r="I21" s="53">
        <f>200000+550000+1400000</f>
        <v>2150000</v>
      </c>
      <c r="J21" s="36" t="s">
        <v>110</v>
      </c>
    </row>
    <row r="22" spans="1:11" ht="32.450000000000003" customHeight="1" x14ac:dyDescent="0.2">
      <c r="A22" s="54" t="s">
        <v>117</v>
      </c>
      <c r="B22" s="55" t="s">
        <v>118</v>
      </c>
      <c r="C22" s="55" t="s">
        <v>54</v>
      </c>
      <c r="D22" s="55" t="s">
        <v>55</v>
      </c>
      <c r="E22" s="59"/>
      <c r="F22" s="39" t="s">
        <v>110</v>
      </c>
      <c r="G22" s="49">
        <f>SUM(G23:G31)-G24-G26-G28-G30</f>
        <v>9878255</v>
      </c>
      <c r="H22" s="39" t="s">
        <v>110</v>
      </c>
      <c r="I22" s="49">
        <f>SUM(I23:I31)-I24-I26-I28-I30</f>
        <v>9370361</v>
      </c>
      <c r="J22" s="39" t="s">
        <v>110</v>
      </c>
    </row>
    <row r="23" spans="1:11" ht="45.6" customHeight="1" x14ac:dyDescent="0.2">
      <c r="A23" s="81"/>
      <c r="B23" s="82"/>
      <c r="C23" s="82"/>
      <c r="D23" s="82"/>
      <c r="E23" s="31" t="s">
        <v>116</v>
      </c>
      <c r="F23" s="65">
        <v>2021</v>
      </c>
      <c r="G23" s="53">
        <f>1300000+120000</f>
        <v>1420000</v>
      </c>
      <c r="H23" s="57">
        <v>0</v>
      </c>
      <c r="I23" s="53">
        <f t="shared" ref="I23:I24" si="0">1300000+120000</f>
        <v>1420000</v>
      </c>
      <c r="J23" s="66">
        <v>100</v>
      </c>
    </row>
    <row r="24" spans="1:11" ht="31.15" customHeight="1" x14ac:dyDescent="0.2">
      <c r="A24" s="81"/>
      <c r="B24" s="82"/>
      <c r="C24" s="82"/>
      <c r="D24" s="82"/>
      <c r="E24" s="31" t="s">
        <v>111</v>
      </c>
      <c r="F24" s="65"/>
      <c r="G24" s="53">
        <f>1300000+120000</f>
        <v>1420000</v>
      </c>
      <c r="H24" s="57"/>
      <c r="I24" s="53">
        <f t="shared" si="0"/>
        <v>1420000</v>
      </c>
      <c r="J24" s="66"/>
    </row>
    <row r="25" spans="1:11" ht="42" customHeight="1" x14ac:dyDescent="0.2">
      <c r="A25" s="81"/>
      <c r="B25" s="82"/>
      <c r="C25" s="82"/>
      <c r="D25" s="82"/>
      <c r="E25" s="31" t="s">
        <v>96</v>
      </c>
      <c r="F25" s="65">
        <v>2021</v>
      </c>
      <c r="G25" s="53">
        <v>1792295</v>
      </c>
      <c r="H25" s="57">
        <v>0</v>
      </c>
      <c r="I25" s="53">
        <f>1550000+19000</f>
        <v>1569000</v>
      </c>
      <c r="J25" s="66">
        <v>100</v>
      </c>
      <c r="K25" s="84"/>
    </row>
    <row r="26" spans="1:11" ht="31.15" customHeight="1" x14ac:dyDescent="0.2">
      <c r="A26" s="81"/>
      <c r="B26" s="82"/>
      <c r="C26" s="82"/>
      <c r="D26" s="82"/>
      <c r="E26" s="31" t="s">
        <v>111</v>
      </c>
      <c r="F26" s="65"/>
      <c r="G26" s="53">
        <f>1550000+19000</f>
        <v>1569000</v>
      </c>
      <c r="H26" s="57"/>
      <c r="I26" s="53">
        <f>1550000+19000</f>
        <v>1569000</v>
      </c>
      <c r="J26" s="66"/>
    </row>
    <row r="27" spans="1:11" ht="45" customHeight="1" x14ac:dyDescent="0.2">
      <c r="A27" s="81"/>
      <c r="B27" s="82"/>
      <c r="C27" s="82"/>
      <c r="D27" s="82"/>
      <c r="E27" s="31" t="s">
        <v>98</v>
      </c>
      <c r="F27" s="65" t="s">
        <v>97</v>
      </c>
      <c r="G27" s="53">
        <v>1738733</v>
      </c>
      <c r="H27" s="57">
        <v>17.3</v>
      </c>
      <c r="I27" s="53">
        <v>1523000</v>
      </c>
      <c r="J27" s="66">
        <v>100</v>
      </c>
      <c r="K27" s="84"/>
    </row>
    <row r="28" spans="1:11" ht="31.15" customHeight="1" x14ac:dyDescent="0.2">
      <c r="A28" s="81"/>
      <c r="B28" s="82"/>
      <c r="C28" s="82"/>
      <c r="D28" s="82"/>
      <c r="E28" s="31" t="s">
        <v>111</v>
      </c>
      <c r="F28" s="65"/>
      <c r="G28" s="53">
        <v>1523000</v>
      </c>
      <c r="H28" s="57"/>
      <c r="I28" s="53">
        <v>1523000</v>
      </c>
      <c r="J28" s="66"/>
    </row>
    <row r="29" spans="1:11" ht="59.45" customHeight="1" x14ac:dyDescent="0.2">
      <c r="A29" s="81"/>
      <c r="B29" s="82"/>
      <c r="C29" s="82"/>
      <c r="D29" s="82"/>
      <c r="E29" s="31" t="s">
        <v>99</v>
      </c>
      <c r="F29" s="65" t="s">
        <v>97</v>
      </c>
      <c r="G29" s="53">
        <f>2000000+68866</f>
        <v>2068866</v>
      </c>
      <c r="H29" s="57">
        <v>3.4</v>
      </c>
      <c r="I29" s="53">
        <v>2000000</v>
      </c>
      <c r="J29" s="66">
        <v>100</v>
      </c>
      <c r="K29" s="84"/>
    </row>
    <row r="30" spans="1:11" ht="31.15" customHeight="1" x14ac:dyDescent="0.2">
      <c r="A30" s="81"/>
      <c r="B30" s="82"/>
      <c r="C30" s="82"/>
      <c r="D30" s="82"/>
      <c r="E30" s="31" t="s">
        <v>111</v>
      </c>
      <c r="F30" s="65"/>
      <c r="G30" s="53">
        <v>2000000</v>
      </c>
      <c r="H30" s="57"/>
      <c r="I30" s="53">
        <v>2000000</v>
      </c>
      <c r="J30" s="66"/>
    </row>
    <row r="31" spans="1:11" ht="38.450000000000003" customHeight="1" x14ac:dyDescent="0.2">
      <c r="A31" s="81"/>
      <c r="B31" s="82"/>
      <c r="C31" s="82"/>
      <c r="D31" s="82"/>
      <c r="E31" s="31" t="s">
        <v>100</v>
      </c>
      <c r="F31" s="65">
        <v>2021</v>
      </c>
      <c r="G31" s="53">
        <f>2997361-139000</f>
        <v>2858361</v>
      </c>
      <c r="H31" s="57">
        <v>0</v>
      </c>
      <c r="I31" s="53">
        <f t="shared" ref="I31:I32" si="1">2997361-139000</f>
        <v>2858361</v>
      </c>
      <c r="J31" s="66">
        <v>100</v>
      </c>
    </row>
    <row r="32" spans="1:11" ht="31.15" customHeight="1" x14ac:dyDescent="0.2">
      <c r="A32" s="81"/>
      <c r="B32" s="82"/>
      <c r="C32" s="82"/>
      <c r="D32" s="82"/>
      <c r="E32" s="31" t="s">
        <v>111</v>
      </c>
      <c r="F32" s="65"/>
      <c r="G32" s="53">
        <f>2997361-139000</f>
        <v>2858361</v>
      </c>
      <c r="H32" s="57"/>
      <c r="I32" s="53">
        <f t="shared" si="1"/>
        <v>2858361</v>
      </c>
      <c r="J32" s="66"/>
    </row>
    <row r="33" spans="1:11" ht="18.75" customHeight="1" x14ac:dyDescent="0.2">
      <c r="A33" s="50"/>
      <c r="B33" s="51"/>
      <c r="C33" s="51"/>
      <c r="D33" s="30"/>
      <c r="E33" s="30"/>
      <c r="F33" s="52"/>
      <c r="G33" s="53"/>
      <c r="H33" s="36"/>
      <c r="I33" s="53"/>
      <c r="J33" s="36"/>
    </row>
    <row r="34" spans="1:11" s="43" customFormat="1" ht="33.6" customHeight="1" x14ac:dyDescent="0.2">
      <c r="A34" s="54" t="s">
        <v>60</v>
      </c>
      <c r="B34" s="55" t="s">
        <v>61</v>
      </c>
      <c r="C34" s="55" t="s">
        <v>62</v>
      </c>
      <c r="D34" s="55" t="s">
        <v>63</v>
      </c>
      <c r="E34" s="55"/>
      <c r="F34" s="39" t="s">
        <v>110</v>
      </c>
      <c r="G34" s="49">
        <f>SUM(G35:G36)</f>
        <v>250000</v>
      </c>
      <c r="H34" s="39" t="s">
        <v>110</v>
      </c>
      <c r="I34" s="49">
        <f>SUM(I35:I36)</f>
        <v>250000</v>
      </c>
      <c r="J34" s="39" t="s">
        <v>110</v>
      </c>
    </row>
    <row r="35" spans="1:11" ht="23.45" customHeight="1" x14ac:dyDescent="0.2">
      <c r="A35" s="50"/>
      <c r="B35" s="51"/>
      <c r="C35" s="51"/>
      <c r="D35" s="51"/>
      <c r="E35" s="30" t="s">
        <v>108</v>
      </c>
      <c r="F35" s="65">
        <v>2021</v>
      </c>
      <c r="G35" s="69">
        <v>200000</v>
      </c>
      <c r="H35" s="57">
        <v>0</v>
      </c>
      <c r="I35" s="53">
        <v>200000</v>
      </c>
      <c r="J35" s="58">
        <v>100</v>
      </c>
    </row>
    <row r="36" spans="1:11" ht="24.6" customHeight="1" x14ac:dyDescent="0.2">
      <c r="A36" s="50"/>
      <c r="B36" s="51"/>
      <c r="C36" s="51"/>
      <c r="D36" s="51"/>
      <c r="E36" s="30" t="s">
        <v>93</v>
      </c>
      <c r="F36" s="65">
        <v>2021</v>
      </c>
      <c r="G36" s="69">
        <f>50000</f>
        <v>50000</v>
      </c>
      <c r="H36" s="57">
        <v>0</v>
      </c>
      <c r="I36" s="53">
        <v>50000</v>
      </c>
      <c r="J36" s="58">
        <v>100</v>
      </c>
    </row>
    <row r="37" spans="1:11" s="43" customFormat="1" ht="31.15" customHeight="1" x14ac:dyDescent="0.2">
      <c r="A37" s="54" t="s">
        <v>64</v>
      </c>
      <c r="B37" s="55" t="s">
        <v>65</v>
      </c>
      <c r="C37" s="55" t="s">
        <v>27</v>
      </c>
      <c r="D37" s="55" t="s">
        <v>66</v>
      </c>
      <c r="E37" s="59"/>
      <c r="F37" s="39" t="s">
        <v>110</v>
      </c>
      <c r="G37" s="60">
        <f>SUM(G38:G44)</f>
        <v>10848350</v>
      </c>
      <c r="H37" s="44" t="s">
        <v>110</v>
      </c>
      <c r="I37" s="60">
        <f>SUM(I38:I44)</f>
        <v>10848350</v>
      </c>
      <c r="J37" s="39" t="s">
        <v>110</v>
      </c>
    </row>
    <row r="38" spans="1:11" ht="20.45" customHeight="1" x14ac:dyDescent="0.2">
      <c r="A38" s="50"/>
      <c r="B38" s="51"/>
      <c r="C38" s="51"/>
      <c r="D38" s="51"/>
      <c r="E38" s="30" t="s">
        <v>68</v>
      </c>
      <c r="F38" s="56">
        <v>2021</v>
      </c>
      <c r="G38" s="53">
        <v>1500000</v>
      </c>
      <c r="H38" s="57">
        <v>0</v>
      </c>
      <c r="I38" s="53">
        <v>1500000</v>
      </c>
      <c r="J38" s="58">
        <v>100</v>
      </c>
    </row>
    <row r="39" spans="1:11" ht="20.45" customHeight="1" x14ac:dyDescent="0.2">
      <c r="A39" s="50"/>
      <c r="B39" s="51"/>
      <c r="C39" s="51"/>
      <c r="D39" s="51"/>
      <c r="E39" s="30" t="s">
        <v>69</v>
      </c>
      <c r="F39" s="56">
        <v>2021</v>
      </c>
      <c r="G39" s="53">
        <v>2000000</v>
      </c>
      <c r="H39" s="57">
        <v>0</v>
      </c>
      <c r="I39" s="53">
        <v>2000000</v>
      </c>
      <c r="J39" s="58">
        <v>100</v>
      </c>
    </row>
    <row r="40" spans="1:11" ht="31.15" customHeight="1" x14ac:dyDescent="0.2">
      <c r="A40" s="50"/>
      <c r="B40" s="51"/>
      <c r="C40" s="51"/>
      <c r="D40" s="51"/>
      <c r="E40" s="30" t="s">
        <v>67</v>
      </c>
      <c r="F40" s="56">
        <v>2021</v>
      </c>
      <c r="G40" s="53">
        <v>2000000</v>
      </c>
      <c r="H40" s="57">
        <v>0</v>
      </c>
      <c r="I40" s="53">
        <v>2000000</v>
      </c>
      <c r="J40" s="58">
        <v>100</v>
      </c>
    </row>
    <row r="41" spans="1:11" ht="28.9" customHeight="1" x14ac:dyDescent="0.2">
      <c r="A41" s="50"/>
      <c r="B41" s="51"/>
      <c r="C41" s="51"/>
      <c r="D41" s="51"/>
      <c r="E41" s="30" t="s">
        <v>70</v>
      </c>
      <c r="F41" s="56">
        <v>2021</v>
      </c>
      <c r="G41" s="53">
        <v>2800000</v>
      </c>
      <c r="H41" s="57">
        <v>0</v>
      </c>
      <c r="I41" s="53">
        <v>2800000</v>
      </c>
      <c r="J41" s="58">
        <v>100</v>
      </c>
    </row>
    <row r="42" spans="1:11" ht="34.15" customHeight="1" x14ac:dyDescent="0.2">
      <c r="A42" s="81"/>
      <c r="B42" s="82"/>
      <c r="C42" s="82"/>
      <c r="D42" s="82"/>
      <c r="E42" s="83" t="s">
        <v>114</v>
      </c>
      <c r="F42" s="56">
        <v>2021</v>
      </c>
      <c r="G42" s="53">
        <v>50000</v>
      </c>
      <c r="H42" s="57">
        <v>0</v>
      </c>
      <c r="I42" s="53">
        <v>50000</v>
      </c>
      <c r="J42" s="58">
        <v>100</v>
      </c>
    </row>
    <row r="43" spans="1:11" ht="34.15" customHeight="1" x14ac:dyDescent="0.2">
      <c r="A43" s="81"/>
      <c r="B43" s="82"/>
      <c r="C43" s="82"/>
      <c r="D43" s="82"/>
      <c r="E43" s="30" t="s">
        <v>139</v>
      </c>
      <c r="F43" s="56">
        <v>2021</v>
      </c>
      <c r="G43" s="53">
        <v>15938</v>
      </c>
      <c r="H43" s="57">
        <v>0</v>
      </c>
      <c r="I43" s="53">
        <v>15938</v>
      </c>
      <c r="J43" s="58">
        <v>100</v>
      </c>
    </row>
    <row r="44" spans="1:11" ht="25.15" customHeight="1" x14ac:dyDescent="0.2">
      <c r="A44" s="81"/>
      <c r="B44" s="82"/>
      <c r="C44" s="82"/>
      <c r="D44" s="82"/>
      <c r="E44" s="30" t="s">
        <v>115</v>
      </c>
      <c r="F44" s="56">
        <v>2021</v>
      </c>
      <c r="G44" s="53">
        <f>4050000-39150-15938-1512500</f>
        <v>2482412</v>
      </c>
      <c r="H44" s="57">
        <v>0</v>
      </c>
      <c r="I44" s="53">
        <f>4050000-39150-15938-1512500</f>
        <v>2482412</v>
      </c>
      <c r="J44" s="58">
        <v>100</v>
      </c>
    </row>
    <row r="45" spans="1:11" s="43" customFormat="1" ht="22.9" customHeight="1" x14ac:dyDescent="0.2">
      <c r="A45" s="61" t="s">
        <v>25</v>
      </c>
      <c r="B45" s="62" t="s">
        <v>26</v>
      </c>
      <c r="C45" s="62" t="s">
        <v>27</v>
      </c>
      <c r="D45" s="62" t="s">
        <v>42</v>
      </c>
      <c r="E45" s="42"/>
      <c r="F45" s="39" t="s">
        <v>110</v>
      </c>
      <c r="G45" s="49">
        <f>SUM(G46:G63)-G51-G53-G55-G57-G59</f>
        <v>16430102</v>
      </c>
      <c r="H45" s="39" t="s">
        <v>110</v>
      </c>
      <c r="I45" s="49">
        <f>SUM(I46:I63)-I51-I53-I55-I57-I59</f>
        <v>12165095</v>
      </c>
      <c r="J45" s="39" t="s">
        <v>110</v>
      </c>
    </row>
    <row r="46" spans="1:11" ht="49.5" customHeight="1" x14ac:dyDescent="0.2">
      <c r="A46" s="50"/>
      <c r="B46" s="51"/>
      <c r="C46" s="51"/>
      <c r="D46" s="51"/>
      <c r="E46" s="51" t="s">
        <v>28</v>
      </c>
      <c r="F46" s="56" t="s">
        <v>29</v>
      </c>
      <c r="G46" s="53">
        <v>7291701</v>
      </c>
      <c r="H46" s="63">
        <v>19.600000000000001</v>
      </c>
      <c r="I46" s="53">
        <f>1396986+2403014</f>
        <v>3800000</v>
      </c>
      <c r="J46" s="58">
        <v>100</v>
      </c>
      <c r="K46" s="84"/>
    </row>
    <row r="47" spans="1:11" s="29" customFormat="1" ht="81" customHeight="1" x14ac:dyDescent="0.2">
      <c r="A47" s="50"/>
      <c r="B47" s="51"/>
      <c r="C47" s="51"/>
      <c r="D47" s="51"/>
      <c r="E47" s="64" t="s">
        <v>51</v>
      </c>
      <c r="F47" s="65" t="s">
        <v>29</v>
      </c>
      <c r="G47" s="53">
        <v>336095</v>
      </c>
      <c r="H47" s="57">
        <v>0</v>
      </c>
      <c r="I47" s="53">
        <v>336095</v>
      </c>
      <c r="J47" s="66">
        <v>100</v>
      </c>
    </row>
    <row r="48" spans="1:11" s="29" customFormat="1" ht="30.6" customHeight="1" x14ac:dyDescent="0.2">
      <c r="A48" s="50"/>
      <c r="B48" s="51"/>
      <c r="C48" s="51"/>
      <c r="D48" s="51"/>
      <c r="E48" s="31" t="s">
        <v>94</v>
      </c>
      <c r="F48" s="65">
        <v>2021</v>
      </c>
      <c r="G48" s="53">
        <v>4200000</v>
      </c>
      <c r="H48" s="57">
        <v>0</v>
      </c>
      <c r="I48" s="53">
        <v>4200000</v>
      </c>
      <c r="J48" s="66">
        <v>100</v>
      </c>
    </row>
    <row r="49" spans="1:11" s="29" customFormat="1" ht="30" customHeight="1" x14ac:dyDescent="0.2">
      <c r="A49" s="50"/>
      <c r="B49" s="51"/>
      <c r="C49" s="51"/>
      <c r="D49" s="51"/>
      <c r="E49" s="31" t="s">
        <v>95</v>
      </c>
      <c r="F49" s="65" t="s">
        <v>29</v>
      </c>
      <c r="G49" s="53">
        <f>2000000+64806</f>
        <v>2064806</v>
      </c>
      <c r="H49" s="57">
        <v>6.1</v>
      </c>
      <c r="I49" s="53">
        <f>2000000-208500-500000</f>
        <v>1291500</v>
      </c>
      <c r="J49" s="66">
        <v>100</v>
      </c>
      <c r="K49" s="84"/>
    </row>
    <row r="50" spans="1:11" s="29" customFormat="1" ht="43.9" customHeight="1" x14ac:dyDescent="0.2">
      <c r="A50" s="50"/>
      <c r="B50" s="51"/>
      <c r="C50" s="51"/>
      <c r="D50" s="51"/>
      <c r="E50" s="31" t="s">
        <v>116</v>
      </c>
      <c r="F50" s="65">
        <v>2021</v>
      </c>
      <c r="G50" s="53">
        <f>1300000-1300000</f>
        <v>0</v>
      </c>
      <c r="H50" s="57"/>
      <c r="I50" s="53">
        <f>1300000-1300000</f>
        <v>0</v>
      </c>
      <c r="J50" s="66"/>
    </row>
    <row r="51" spans="1:11" s="29" customFormat="1" ht="32.450000000000003" customHeight="1" x14ac:dyDescent="0.2">
      <c r="A51" s="50"/>
      <c r="B51" s="51"/>
      <c r="C51" s="51"/>
      <c r="D51" s="51"/>
      <c r="E51" s="31" t="s">
        <v>111</v>
      </c>
      <c r="F51" s="65"/>
      <c r="G51" s="53">
        <f>1300000-1300000</f>
        <v>0</v>
      </c>
      <c r="H51" s="57"/>
      <c r="I51" s="53">
        <f>1300000-1300000</f>
        <v>0</v>
      </c>
      <c r="J51" s="66"/>
    </row>
    <row r="52" spans="1:11" s="29" customFormat="1" ht="43.9" customHeight="1" x14ac:dyDescent="0.2">
      <c r="A52" s="50"/>
      <c r="B52" s="51"/>
      <c r="C52" s="51"/>
      <c r="D52" s="51"/>
      <c r="E52" s="31" t="s">
        <v>96</v>
      </c>
      <c r="F52" s="65">
        <v>2021</v>
      </c>
      <c r="G52" s="53">
        <f>1792295-1792295</f>
        <v>0</v>
      </c>
      <c r="H52" s="57"/>
      <c r="I52" s="53">
        <f>1550000-1550000</f>
        <v>0</v>
      </c>
      <c r="J52" s="66"/>
    </row>
    <row r="53" spans="1:11" s="29" customFormat="1" ht="32.450000000000003" customHeight="1" x14ac:dyDescent="0.2">
      <c r="A53" s="67"/>
      <c r="B53" s="68"/>
      <c r="C53" s="68"/>
      <c r="D53" s="68"/>
      <c r="E53" s="31" t="s">
        <v>111</v>
      </c>
      <c r="F53" s="65"/>
      <c r="G53" s="53">
        <f>1550000-1550000</f>
        <v>0</v>
      </c>
      <c r="H53" s="57"/>
      <c r="I53" s="53">
        <f>1550000-1550000</f>
        <v>0</v>
      </c>
      <c r="J53" s="66"/>
    </row>
    <row r="54" spans="1:11" s="29" customFormat="1" ht="45.6" customHeight="1" x14ac:dyDescent="0.2">
      <c r="A54" s="50"/>
      <c r="B54" s="51"/>
      <c r="C54" s="51"/>
      <c r="D54" s="51"/>
      <c r="E54" s="31" t="s">
        <v>98</v>
      </c>
      <c r="F54" s="65" t="s">
        <v>97</v>
      </c>
      <c r="G54" s="53">
        <f>1738733-1738733</f>
        <v>0</v>
      </c>
      <c r="H54" s="57"/>
      <c r="I54" s="53">
        <f>1523000-1523000</f>
        <v>0</v>
      </c>
      <c r="J54" s="66"/>
    </row>
    <row r="55" spans="1:11" s="29" customFormat="1" ht="33" customHeight="1" x14ac:dyDescent="0.2">
      <c r="A55" s="50"/>
      <c r="B55" s="51"/>
      <c r="C55" s="51"/>
      <c r="D55" s="51"/>
      <c r="E55" s="31" t="s">
        <v>111</v>
      </c>
      <c r="F55" s="65"/>
      <c r="G55" s="53">
        <f>1523000-1523000</f>
        <v>0</v>
      </c>
      <c r="H55" s="57"/>
      <c r="I55" s="53">
        <f>1523000-1523000</f>
        <v>0</v>
      </c>
      <c r="J55" s="66"/>
    </row>
    <row r="56" spans="1:11" s="29" customFormat="1" ht="62.45" customHeight="1" x14ac:dyDescent="0.2">
      <c r="A56" s="50"/>
      <c r="B56" s="51"/>
      <c r="C56" s="51"/>
      <c r="D56" s="51"/>
      <c r="E56" s="31" t="s">
        <v>99</v>
      </c>
      <c r="F56" s="65" t="s">
        <v>97</v>
      </c>
      <c r="G56" s="53">
        <f>2000000+68866-2068866</f>
        <v>0</v>
      </c>
      <c r="H56" s="57"/>
      <c r="I56" s="53">
        <f>2000000-2000000</f>
        <v>0</v>
      </c>
      <c r="J56" s="66"/>
    </row>
    <row r="57" spans="1:11" s="29" customFormat="1" ht="34.9" customHeight="1" x14ac:dyDescent="0.2">
      <c r="A57" s="50"/>
      <c r="B57" s="51"/>
      <c r="C57" s="51"/>
      <c r="D57" s="51"/>
      <c r="E57" s="31" t="s">
        <v>111</v>
      </c>
      <c r="F57" s="65"/>
      <c r="G57" s="53">
        <f>2000000-2000000</f>
        <v>0</v>
      </c>
      <c r="H57" s="57"/>
      <c r="I57" s="53">
        <f>2000000-2000000</f>
        <v>0</v>
      </c>
      <c r="J57" s="66"/>
    </row>
    <row r="58" spans="1:11" s="29" customFormat="1" ht="38.450000000000003" customHeight="1" x14ac:dyDescent="0.2">
      <c r="A58" s="50"/>
      <c r="B58" s="51"/>
      <c r="C58" s="51"/>
      <c r="D58" s="51"/>
      <c r="E58" s="31" t="s">
        <v>100</v>
      </c>
      <c r="F58" s="65">
        <v>2021</v>
      </c>
      <c r="G58" s="53">
        <f>2997361-2997361</f>
        <v>0</v>
      </c>
      <c r="H58" s="57"/>
      <c r="I58" s="53">
        <f>2997361-2997361</f>
        <v>0</v>
      </c>
      <c r="J58" s="66"/>
    </row>
    <row r="59" spans="1:11" s="29" customFormat="1" ht="31.9" customHeight="1" x14ac:dyDescent="0.2">
      <c r="A59" s="50"/>
      <c r="B59" s="51"/>
      <c r="C59" s="51"/>
      <c r="D59" s="51"/>
      <c r="E59" s="31" t="s">
        <v>111</v>
      </c>
      <c r="F59" s="65"/>
      <c r="G59" s="53">
        <f>2997361-2997361</f>
        <v>0</v>
      </c>
      <c r="H59" s="57"/>
      <c r="I59" s="53">
        <f>2997361-2997361</f>
        <v>0</v>
      </c>
      <c r="J59" s="66"/>
    </row>
    <row r="60" spans="1:11" s="29" customFormat="1" ht="58.9" customHeight="1" x14ac:dyDescent="0.2">
      <c r="A60" s="50"/>
      <c r="B60" s="51"/>
      <c r="C60" s="51"/>
      <c r="D60" s="51"/>
      <c r="E60" s="31" t="s">
        <v>72</v>
      </c>
      <c r="F60" s="65">
        <v>2021</v>
      </c>
      <c r="G60" s="53">
        <v>1200000</v>
      </c>
      <c r="H60" s="57">
        <v>0</v>
      </c>
      <c r="I60" s="53">
        <v>1200000</v>
      </c>
      <c r="J60" s="66">
        <v>100</v>
      </c>
    </row>
    <row r="61" spans="1:11" s="29" customFormat="1" ht="49.9" customHeight="1" x14ac:dyDescent="0.2">
      <c r="A61" s="50"/>
      <c r="B61" s="51"/>
      <c r="C61" s="51"/>
      <c r="D61" s="51"/>
      <c r="E61" s="31" t="s">
        <v>71</v>
      </c>
      <c r="F61" s="65">
        <v>2021</v>
      </c>
      <c r="G61" s="69">
        <v>1000000</v>
      </c>
      <c r="H61" s="57">
        <v>0</v>
      </c>
      <c r="I61" s="53">
        <v>1000000</v>
      </c>
      <c r="J61" s="66">
        <v>100</v>
      </c>
    </row>
    <row r="62" spans="1:11" s="29" customFormat="1" ht="71.45" customHeight="1" x14ac:dyDescent="0.2">
      <c r="A62" s="81"/>
      <c r="B62" s="82"/>
      <c r="C62" s="82"/>
      <c r="D62" s="82"/>
      <c r="E62" s="31" t="s">
        <v>125</v>
      </c>
      <c r="F62" s="65">
        <v>2021</v>
      </c>
      <c r="G62" s="53">
        <f>208500</f>
        <v>208500</v>
      </c>
      <c r="H62" s="57">
        <v>0</v>
      </c>
      <c r="I62" s="53">
        <f>208500</f>
        <v>208500</v>
      </c>
      <c r="J62" s="66">
        <v>100</v>
      </c>
    </row>
    <row r="63" spans="1:11" s="29" customFormat="1" ht="66.75" customHeight="1" x14ac:dyDescent="0.2">
      <c r="A63" s="81"/>
      <c r="B63" s="82"/>
      <c r="C63" s="82"/>
      <c r="D63" s="82"/>
      <c r="E63" s="31" t="s">
        <v>135</v>
      </c>
      <c r="F63" s="65">
        <v>2021</v>
      </c>
      <c r="G63" s="69">
        <f>129000</f>
        <v>129000</v>
      </c>
      <c r="H63" s="57">
        <v>0</v>
      </c>
      <c r="I63" s="69">
        <f>129000</f>
        <v>129000</v>
      </c>
      <c r="J63" s="66">
        <v>100</v>
      </c>
    </row>
    <row r="64" spans="1:11" s="40" customFormat="1" ht="26.45" customHeight="1" x14ac:dyDescent="0.2">
      <c r="A64" s="61" t="s">
        <v>73</v>
      </c>
      <c r="B64" s="62" t="s">
        <v>74</v>
      </c>
      <c r="C64" s="62" t="s">
        <v>27</v>
      </c>
      <c r="D64" s="62" t="s">
        <v>75</v>
      </c>
      <c r="E64" s="41"/>
      <c r="F64" s="39" t="s">
        <v>110</v>
      </c>
      <c r="G64" s="49">
        <f>SUM(G65:G66)</f>
        <v>2000000</v>
      </c>
      <c r="H64" s="39" t="s">
        <v>110</v>
      </c>
      <c r="I64" s="49">
        <f>SUM(I65:I66)</f>
        <v>2000000</v>
      </c>
      <c r="J64" s="39" t="s">
        <v>110</v>
      </c>
    </row>
    <row r="65" spans="1:10" s="29" customFormat="1" ht="29.45" customHeight="1" x14ac:dyDescent="0.2">
      <c r="A65" s="50"/>
      <c r="B65" s="51"/>
      <c r="C65" s="51"/>
      <c r="D65" s="51"/>
      <c r="E65" s="32" t="s">
        <v>101</v>
      </c>
      <c r="F65" s="65">
        <v>2021</v>
      </c>
      <c r="G65" s="53">
        <v>1000000</v>
      </c>
      <c r="H65" s="57">
        <v>0</v>
      </c>
      <c r="I65" s="53">
        <v>1000000</v>
      </c>
      <c r="J65" s="66">
        <v>100</v>
      </c>
    </row>
    <row r="66" spans="1:10" s="29" customFormat="1" ht="57" customHeight="1" x14ac:dyDescent="0.2">
      <c r="A66" s="50"/>
      <c r="B66" s="51"/>
      <c r="C66" s="51"/>
      <c r="D66" s="51"/>
      <c r="E66" s="32" t="s">
        <v>102</v>
      </c>
      <c r="F66" s="65">
        <v>2021</v>
      </c>
      <c r="G66" s="53">
        <v>1000000</v>
      </c>
      <c r="H66" s="57">
        <v>0</v>
      </c>
      <c r="I66" s="53">
        <v>1000000</v>
      </c>
      <c r="J66" s="66">
        <v>100</v>
      </c>
    </row>
    <row r="67" spans="1:10" s="40" customFormat="1" ht="25.15" customHeight="1" x14ac:dyDescent="0.2">
      <c r="A67" s="61" t="s">
        <v>76</v>
      </c>
      <c r="B67" s="62" t="s">
        <v>77</v>
      </c>
      <c r="C67" s="62" t="s">
        <v>27</v>
      </c>
      <c r="D67" s="62" t="s">
        <v>78</v>
      </c>
      <c r="E67" s="38"/>
      <c r="F67" s="39" t="s">
        <v>110</v>
      </c>
      <c r="G67" s="49">
        <f>SUM(G68:G70)</f>
        <v>3100000</v>
      </c>
      <c r="H67" s="39" t="s">
        <v>110</v>
      </c>
      <c r="I67" s="49">
        <f>SUM(I68:I70)</f>
        <v>3100000</v>
      </c>
      <c r="J67" s="39" t="s">
        <v>110</v>
      </c>
    </row>
    <row r="68" spans="1:10" s="29" customFormat="1" ht="34.15" customHeight="1" x14ac:dyDescent="0.2">
      <c r="A68" s="50"/>
      <c r="B68" s="51"/>
      <c r="C68" s="51"/>
      <c r="D68" s="51"/>
      <c r="E68" s="33" t="s">
        <v>103</v>
      </c>
      <c r="F68" s="65">
        <v>2021</v>
      </c>
      <c r="G68" s="53">
        <v>2000000</v>
      </c>
      <c r="H68" s="57">
        <v>0</v>
      </c>
      <c r="I68" s="53">
        <v>2000000</v>
      </c>
      <c r="J68" s="66">
        <v>100</v>
      </c>
    </row>
    <row r="69" spans="1:10" s="29" customFormat="1" ht="30.6" customHeight="1" x14ac:dyDescent="0.2">
      <c r="A69" s="50"/>
      <c r="B69" s="51"/>
      <c r="C69" s="51"/>
      <c r="D69" s="51"/>
      <c r="E69" s="30" t="s">
        <v>104</v>
      </c>
      <c r="F69" s="65">
        <v>2021</v>
      </c>
      <c r="G69" s="53">
        <v>1000000</v>
      </c>
      <c r="H69" s="57">
        <v>0</v>
      </c>
      <c r="I69" s="53">
        <v>1000000</v>
      </c>
      <c r="J69" s="66">
        <v>100</v>
      </c>
    </row>
    <row r="70" spans="1:10" s="29" customFormat="1" ht="51" x14ac:dyDescent="0.2">
      <c r="A70" s="50"/>
      <c r="B70" s="51"/>
      <c r="C70" s="51"/>
      <c r="D70" s="51"/>
      <c r="E70" s="34" t="s">
        <v>105</v>
      </c>
      <c r="F70" s="65">
        <v>2021</v>
      </c>
      <c r="G70" s="53">
        <v>100000</v>
      </c>
      <c r="H70" s="57">
        <v>0</v>
      </c>
      <c r="I70" s="53">
        <v>100000</v>
      </c>
      <c r="J70" s="66">
        <v>100</v>
      </c>
    </row>
    <row r="71" spans="1:10" s="40" customFormat="1" ht="30.6" customHeight="1" x14ac:dyDescent="0.2">
      <c r="A71" s="54" t="s">
        <v>79</v>
      </c>
      <c r="B71" s="55" t="s">
        <v>80</v>
      </c>
      <c r="C71" s="55" t="s">
        <v>27</v>
      </c>
      <c r="D71" s="55" t="s">
        <v>81</v>
      </c>
      <c r="E71" s="45"/>
      <c r="F71" s="39" t="s">
        <v>110</v>
      </c>
      <c r="G71" s="49">
        <f>G72</f>
        <v>1000000</v>
      </c>
      <c r="H71" s="39" t="s">
        <v>110</v>
      </c>
      <c r="I71" s="49">
        <f>I72</f>
        <v>1000000</v>
      </c>
      <c r="J71" s="39" t="s">
        <v>110</v>
      </c>
    </row>
    <row r="72" spans="1:10" s="29" customFormat="1" ht="47.45" customHeight="1" x14ac:dyDescent="0.2">
      <c r="A72" s="50"/>
      <c r="B72" s="51"/>
      <c r="C72" s="51"/>
      <c r="D72" s="51"/>
      <c r="E72" s="31" t="s">
        <v>106</v>
      </c>
      <c r="F72" s="65">
        <v>2021</v>
      </c>
      <c r="G72" s="53">
        <v>1000000</v>
      </c>
      <c r="H72" s="39" t="s">
        <v>110</v>
      </c>
      <c r="I72" s="53">
        <v>1000000</v>
      </c>
      <c r="J72" s="39" t="s">
        <v>110</v>
      </c>
    </row>
    <row r="73" spans="1:10" s="40" customFormat="1" ht="39" customHeight="1" x14ac:dyDescent="0.2">
      <c r="A73" s="54" t="s">
        <v>82</v>
      </c>
      <c r="B73" s="55" t="s">
        <v>83</v>
      </c>
      <c r="C73" s="55" t="s">
        <v>27</v>
      </c>
      <c r="D73" s="55" t="s">
        <v>84</v>
      </c>
      <c r="E73" s="46"/>
      <c r="F73" s="39" t="s">
        <v>110</v>
      </c>
      <c r="G73" s="49">
        <f>G74</f>
        <v>300000</v>
      </c>
      <c r="H73" s="39" t="s">
        <v>110</v>
      </c>
      <c r="I73" s="49">
        <f>I74</f>
        <v>300000</v>
      </c>
      <c r="J73" s="39" t="s">
        <v>110</v>
      </c>
    </row>
    <row r="74" spans="1:10" s="29" customFormat="1" ht="38.450000000000003" customHeight="1" x14ac:dyDescent="0.2">
      <c r="A74" s="50"/>
      <c r="B74" s="51"/>
      <c r="C74" s="51"/>
      <c r="D74" s="51"/>
      <c r="E74" s="35" t="s">
        <v>107</v>
      </c>
      <c r="F74" s="65">
        <v>2021</v>
      </c>
      <c r="G74" s="53">
        <v>300000</v>
      </c>
      <c r="H74" s="36" t="s">
        <v>110</v>
      </c>
      <c r="I74" s="53">
        <v>300000</v>
      </c>
      <c r="J74" s="66">
        <v>100</v>
      </c>
    </row>
    <row r="75" spans="1:10" s="29" customFormat="1" ht="54.6" customHeight="1" x14ac:dyDescent="0.2">
      <c r="A75" s="54" t="s">
        <v>127</v>
      </c>
      <c r="B75" s="55" t="s">
        <v>128</v>
      </c>
      <c r="C75" s="55" t="s">
        <v>32</v>
      </c>
      <c r="D75" s="55" t="s">
        <v>129</v>
      </c>
      <c r="E75" s="35"/>
      <c r="F75" s="39" t="s">
        <v>110</v>
      </c>
      <c r="G75" s="53">
        <f>G76</f>
        <v>2000000</v>
      </c>
      <c r="H75" s="39" t="s">
        <v>110</v>
      </c>
      <c r="I75" s="53">
        <f>I76</f>
        <v>2000000</v>
      </c>
      <c r="J75" s="39" t="s">
        <v>110</v>
      </c>
    </row>
    <row r="76" spans="1:10" s="29" customFormat="1" ht="43.9" customHeight="1" x14ac:dyDescent="0.2">
      <c r="A76" s="50"/>
      <c r="B76" s="51"/>
      <c r="C76" s="51"/>
      <c r="D76" s="51"/>
      <c r="E76" s="35" t="s">
        <v>130</v>
      </c>
      <c r="F76" s="65" t="s">
        <v>131</v>
      </c>
      <c r="G76" s="53">
        <f>2000000</f>
        <v>2000000</v>
      </c>
      <c r="H76" s="57">
        <v>0</v>
      </c>
      <c r="I76" s="53">
        <f>2000000</f>
        <v>2000000</v>
      </c>
      <c r="J76" s="57">
        <v>0</v>
      </c>
    </row>
    <row r="77" spans="1:10" s="40" customFormat="1" ht="47.45" customHeight="1" x14ac:dyDescent="0.2">
      <c r="A77" s="54" t="s">
        <v>85</v>
      </c>
      <c r="B77" s="55" t="s">
        <v>86</v>
      </c>
      <c r="C77" s="55" t="s">
        <v>87</v>
      </c>
      <c r="D77" s="55" t="s">
        <v>88</v>
      </c>
      <c r="E77" s="46"/>
      <c r="F77" s="39" t="s">
        <v>110</v>
      </c>
      <c r="G77" s="49">
        <f>SUM(G78:G81)</f>
        <v>1900000</v>
      </c>
      <c r="H77" s="39" t="s">
        <v>110</v>
      </c>
      <c r="I77" s="49">
        <f>SUM(I78:I81)</f>
        <v>1900000</v>
      </c>
      <c r="J77" s="39" t="s">
        <v>110</v>
      </c>
    </row>
    <row r="78" spans="1:10" s="40" customFormat="1" ht="75.599999999999994" customHeight="1" x14ac:dyDescent="0.2">
      <c r="A78" s="54"/>
      <c r="B78" s="55"/>
      <c r="C78" s="55"/>
      <c r="D78" s="55"/>
      <c r="E78" s="35" t="s">
        <v>124</v>
      </c>
      <c r="F78" s="65">
        <v>2021</v>
      </c>
      <c r="G78" s="53">
        <f>17500</f>
        <v>17500</v>
      </c>
      <c r="H78" s="57">
        <v>0</v>
      </c>
      <c r="I78" s="53">
        <f>17500</f>
        <v>17500</v>
      </c>
      <c r="J78" s="66">
        <v>100</v>
      </c>
    </row>
    <row r="79" spans="1:10" s="29" customFormat="1" ht="52.15" customHeight="1" x14ac:dyDescent="0.2">
      <c r="A79" s="50"/>
      <c r="B79" s="51"/>
      <c r="C79" s="51"/>
      <c r="D79" s="51"/>
      <c r="E79" s="35" t="s">
        <v>109</v>
      </c>
      <c r="F79" s="65">
        <v>2021</v>
      </c>
      <c r="G79" s="53">
        <v>1300000</v>
      </c>
      <c r="H79" s="57">
        <v>0</v>
      </c>
      <c r="I79" s="53">
        <v>1300000</v>
      </c>
      <c r="J79" s="66">
        <v>100</v>
      </c>
    </row>
    <row r="80" spans="1:10" s="29" customFormat="1" ht="67.900000000000006" customHeight="1" x14ac:dyDescent="0.2">
      <c r="A80" s="70"/>
      <c r="B80" s="71"/>
      <c r="C80" s="71"/>
      <c r="D80" s="71"/>
      <c r="E80" s="35" t="s">
        <v>126</v>
      </c>
      <c r="F80" s="65">
        <v>2021</v>
      </c>
      <c r="G80" s="53">
        <f>48600</f>
        <v>48600</v>
      </c>
      <c r="H80" s="57">
        <v>0</v>
      </c>
      <c r="I80" s="53">
        <v>48600</v>
      </c>
      <c r="J80" s="66">
        <v>100</v>
      </c>
    </row>
    <row r="81" spans="1:10" s="29" customFormat="1" ht="34.15" customHeight="1" x14ac:dyDescent="0.2">
      <c r="A81" s="70"/>
      <c r="B81" s="71"/>
      <c r="C81" s="71"/>
      <c r="D81" s="71"/>
      <c r="E81" s="35" t="s">
        <v>112</v>
      </c>
      <c r="F81" s="65">
        <v>2021</v>
      </c>
      <c r="G81" s="53">
        <f>600000-17500-48600</f>
        <v>533900</v>
      </c>
      <c r="H81" s="57">
        <v>0</v>
      </c>
      <c r="I81" s="53">
        <f>600000-17500-48600</f>
        <v>533900</v>
      </c>
      <c r="J81" s="66">
        <v>100</v>
      </c>
    </row>
    <row r="82" spans="1:10" s="43" customFormat="1" ht="32.450000000000003" customHeight="1" x14ac:dyDescent="0.2">
      <c r="A82" s="54" t="s">
        <v>30</v>
      </c>
      <c r="B82" s="55" t="s">
        <v>31</v>
      </c>
      <c r="C82" s="55" t="s">
        <v>32</v>
      </c>
      <c r="D82" s="55" t="s">
        <v>33</v>
      </c>
      <c r="E82" s="55"/>
      <c r="F82" s="39" t="s">
        <v>110</v>
      </c>
      <c r="G82" s="49">
        <f>G83</f>
        <v>100000</v>
      </c>
      <c r="H82" s="39" t="s">
        <v>110</v>
      </c>
      <c r="I82" s="49">
        <f>I83</f>
        <v>100000</v>
      </c>
      <c r="J82" s="39" t="s">
        <v>110</v>
      </c>
    </row>
    <row r="83" spans="1:10" ht="43.9" customHeight="1" x14ac:dyDescent="0.2">
      <c r="A83" s="50"/>
      <c r="B83" s="51"/>
      <c r="C83" s="51"/>
      <c r="D83" s="51"/>
      <c r="E83" s="51" t="s">
        <v>34</v>
      </c>
      <c r="F83" s="56">
        <v>2021</v>
      </c>
      <c r="G83" s="53">
        <f>1500000-1400000</f>
        <v>100000</v>
      </c>
      <c r="H83" s="57">
        <v>0</v>
      </c>
      <c r="I83" s="53">
        <f>1500000-1400000</f>
        <v>100000</v>
      </c>
      <c r="J83" s="58">
        <v>100</v>
      </c>
    </row>
    <row r="84" spans="1:10" s="3" customFormat="1" ht="33.6" customHeight="1" x14ac:dyDescent="0.2">
      <c r="A84" s="72" t="s">
        <v>44</v>
      </c>
      <c r="B84" s="48"/>
      <c r="C84" s="48"/>
      <c r="D84" s="73" t="s">
        <v>41</v>
      </c>
      <c r="E84" s="48"/>
      <c r="F84" s="36" t="s">
        <v>110</v>
      </c>
      <c r="G84" s="74">
        <f>G85</f>
        <v>140000</v>
      </c>
      <c r="H84" s="36" t="s">
        <v>110</v>
      </c>
      <c r="I84" s="74">
        <f>I85</f>
        <v>140000</v>
      </c>
      <c r="J84" s="36" t="s">
        <v>110</v>
      </c>
    </row>
    <row r="85" spans="1:10" s="3" customFormat="1" ht="33.6" customHeight="1" x14ac:dyDescent="0.2">
      <c r="A85" s="72" t="s">
        <v>40</v>
      </c>
      <c r="B85" s="48"/>
      <c r="C85" s="48"/>
      <c r="D85" s="73" t="s">
        <v>41</v>
      </c>
      <c r="E85" s="48"/>
      <c r="F85" s="36" t="s">
        <v>110</v>
      </c>
      <c r="G85" s="74">
        <f>G86+G88</f>
        <v>140000</v>
      </c>
      <c r="H85" s="36" t="s">
        <v>110</v>
      </c>
      <c r="I85" s="74">
        <f>I86+I88</f>
        <v>140000</v>
      </c>
      <c r="J85" s="36" t="s">
        <v>110</v>
      </c>
    </row>
    <row r="86" spans="1:10" s="3" customFormat="1" ht="29.45" customHeight="1" x14ac:dyDescent="0.2">
      <c r="A86" s="75" t="s">
        <v>89</v>
      </c>
      <c r="B86" s="51" t="s">
        <v>90</v>
      </c>
      <c r="C86" s="51" t="s">
        <v>91</v>
      </c>
      <c r="D86" s="51" t="s">
        <v>92</v>
      </c>
      <c r="E86" s="51"/>
      <c r="F86" s="36" t="s">
        <v>110</v>
      </c>
      <c r="G86" s="53">
        <f>G87</f>
        <v>90000</v>
      </c>
      <c r="H86" s="36" t="s">
        <v>110</v>
      </c>
      <c r="I86" s="53">
        <f>I87</f>
        <v>90000</v>
      </c>
      <c r="J86" s="36" t="s">
        <v>110</v>
      </c>
    </row>
    <row r="87" spans="1:10" s="3" customFormat="1" ht="18.75" x14ac:dyDescent="0.2">
      <c r="A87" s="75"/>
      <c r="B87" s="51"/>
      <c r="C87" s="51"/>
      <c r="D87" s="51"/>
      <c r="E87" s="51" t="s">
        <v>20</v>
      </c>
      <c r="F87" s="52">
        <v>2021</v>
      </c>
      <c r="G87" s="53">
        <v>90000</v>
      </c>
      <c r="H87" s="36" t="s">
        <v>110</v>
      </c>
      <c r="I87" s="53">
        <v>90000</v>
      </c>
      <c r="J87" s="36" t="s">
        <v>110</v>
      </c>
    </row>
    <row r="88" spans="1:10" ht="21" customHeight="1" x14ac:dyDescent="0.2">
      <c r="A88" s="75">
        <v>1014030</v>
      </c>
      <c r="B88" s="51" t="s">
        <v>17</v>
      </c>
      <c r="C88" s="51" t="s">
        <v>18</v>
      </c>
      <c r="D88" s="51" t="s">
        <v>19</v>
      </c>
      <c r="E88" s="51"/>
      <c r="F88" s="36" t="s">
        <v>110</v>
      </c>
      <c r="G88" s="53">
        <f>G89</f>
        <v>50000</v>
      </c>
      <c r="H88" s="36" t="s">
        <v>110</v>
      </c>
      <c r="I88" s="53">
        <f>I89</f>
        <v>50000</v>
      </c>
      <c r="J88" s="36" t="s">
        <v>110</v>
      </c>
    </row>
    <row r="89" spans="1:10" ht="18" customHeight="1" x14ac:dyDescent="0.2">
      <c r="A89" s="75"/>
      <c r="B89" s="51"/>
      <c r="C89" s="51"/>
      <c r="D89" s="51"/>
      <c r="E89" s="51" t="s">
        <v>20</v>
      </c>
      <c r="F89" s="56">
        <v>2021</v>
      </c>
      <c r="G89" s="53">
        <v>50000</v>
      </c>
      <c r="H89" s="36" t="s">
        <v>110</v>
      </c>
      <c r="I89" s="53">
        <v>50000</v>
      </c>
      <c r="J89" s="36" t="s">
        <v>110</v>
      </c>
    </row>
    <row r="90" spans="1:10" s="29" customFormat="1" ht="23.25" customHeight="1" x14ac:dyDescent="0.2">
      <c r="A90" s="76" t="s">
        <v>36</v>
      </c>
      <c r="B90" s="76" t="s">
        <v>36</v>
      </c>
      <c r="C90" s="76" t="s">
        <v>36</v>
      </c>
      <c r="D90" s="77" t="s">
        <v>35</v>
      </c>
      <c r="E90" s="77" t="s">
        <v>36</v>
      </c>
      <c r="F90" s="76" t="s">
        <v>36</v>
      </c>
      <c r="G90" s="49">
        <f>G14+G84</f>
        <v>50460830</v>
      </c>
      <c r="H90" s="78" t="s">
        <v>36</v>
      </c>
      <c r="I90" s="49">
        <f>I14+I84</f>
        <v>45687929</v>
      </c>
      <c r="J90" s="78" t="s">
        <v>36</v>
      </c>
    </row>
    <row r="91" spans="1:10" x14ac:dyDescent="0.2">
      <c r="J91" s="84"/>
    </row>
    <row r="92" spans="1:10" ht="6" customHeight="1" x14ac:dyDescent="0.2">
      <c r="A92" s="92"/>
      <c r="B92" s="92"/>
      <c r="C92" s="92"/>
      <c r="D92" s="92"/>
      <c r="E92" s="92"/>
      <c r="F92" s="92"/>
      <c r="G92" s="92"/>
      <c r="H92" s="92"/>
      <c r="I92" s="92"/>
      <c r="J92" s="92"/>
    </row>
    <row r="93" spans="1:10" ht="18.75" customHeight="1" x14ac:dyDescent="0.3">
      <c r="A93" s="17" t="s">
        <v>37</v>
      </c>
      <c r="B93" s="17"/>
      <c r="C93" s="16"/>
      <c r="D93" s="16"/>
      <c r="E93" s="17"/>
      <c r="F93" s="16"/>
      <c r="G93" s="16"/>
      <c r="I93" s="17" t="s">
        <v>113</v>
      </c>
    </row>
  </sheetData>
  <mergeCells count="8">
    <mergeCell ref="A9:J9"/>
    <mergeCell ref="A92:J92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zoomScaleNormal="100" workbookViewId="0">
      <pane xSplit="5" ySplit="13" topLeftCell="F42" activePane="bottomRight" state="frozen"/>
      <selection pane="topRight" activeCell="F1" sqref="F1"/>
      <selection pane="bottomLeft" activeCell="A14" sqref="A14"/>
      <selection pane="bottomRight" activeCell="G77" sqref="G7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4" t="s">
        <v>47</v>
      </c>
      <c r="H2" s="94"/>
      <c r="I2" s="94"/>
      <c r="J2" s="94"/>
      <c r="K2" s="24"/>
    </row>
    <row r="3" spans="1:11" ht="16.149999999999999" customHeight="1" x14ac:dyDescent="0.25">
      <c r="G3" s="94" t="s">
        <v>48</v>
      </c>
      <c r="H3" s="94"/>
      <c r="I3" s="94"/>
      <c r="J3" s="94"/>
      <c r="K3" s="24"/>
    </row>
    <row r="4" spans="1:11" ht="19.149999999999999" customHeight="1" x14ac:dyDescent="0.25">
      <c r="G4" s="99" t="s">
        <v>39</v>
      </c>
      <c r="H4" s="99"/>
      <c r="I4" s="99"/>
      <c r="J4" s="99"/>
    </row>
    <row r="5" spans="1:11" ht="9" customHeight="1" x14ac:dyDescent="0.2"/>
    <row r="6" spans="1:11" ht="18.75" x14ac:dyDescent="0.3">
      <c r="A6" s="93" t="s">
        <v>49</v>
      </c>
      <c r="B6" s="93"/>
      <c r="C6" s="93"/>
      <c r="D6" s="93"/>
      <c r="E6" s="93"/>
      <c r="F6" s="93"/>
      <c r="G6" s="93"/>
      <c r="H6" s="93"/>
      <c r="I6" s="93"/>
      <c r="J6" s="93"/>
    </row>
    <row r="7" spans="1:11" ht="22.15" customHeight="1" x14ac:dyDescent="0.3">
      <c r="A7" s="93" t="s">
        <v>50</v>
      </c>
      <c r="B7" s="93"/>
      <c r="C7" s="93"/>
      <c r="D7" s="93"/>
      <c r="E7" s="93"/>
      <c r="F7" s="93"/>
      <c r="G7" s="93"/>
      <c r="H7" s="93"/>
      <c r="I7" s="93"/>
      <c r="J7" s="93"/>
    </row>
    <row r="8" spans="1:11" s="18" customFormat="1" ht="18.75" x14ac:dyDescent="0.3">
      <c r="A8" s="93" t="s">
        <v>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s="18" customFormat="1" ht="18.75" x14ac:dyDescent="0.3">
      <c r="A9" s="93" t="s">
        <v>1</v>
      </c>
      <c r="B9" s="100"/>
      <c r="C9" s="100"/>
      <c r="D9" s="100"/>
      <c r="E9" s="100"/>
      <c r="F9" s="100"/>
      <c r="G9" s="100"/>
      <c r="H9" s="100"/>
      <c r="I9" s="100"/>
      <c r="J9" s="10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55774647</v>
      </c>
      <c r="H14" s="37" t="s">
        <v>110</v>
      </c>
      <c r="I14" s="49">
        <f>I15</f>
        <v>42722576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G16+G17+G18+G19+G21+G22+G23+G24+G25+G39+G42+G44+G53+G73+G76+G80+G82+G84+G86+G92</f>
        <v>55774647</v>
      </c>
      <c r="H15" s="36" t="s">
        <v>110</v>
      </c>
      <c r="I15" s="49">
        <f>I16+I17+I18+I19+I21+I22+I23+I24+I25+I39+I42+I44+I53+I73+I76+I80+I82+I84+I86+I92</f>
        <v>42722576</v>
      </c>
      <c r="J15" s="36" t="s">
        <v>110</v>
      </c>
    </row>
    <row r="16" spans="1:11" ht="18.75" customHeight="1" x14ac:dyDescent="0.2">
      <c r="A16" s="50" t="s">
        <v>141</v>
      </c>
      <c r="B16" s="51" t="s">
        <v>142</v>
      </c>
      <c r="C16" s="51" t="s">
        <v>143</v>
      </c>
      <c r="D16" s="30" t="s">
        <v>144</v>
      </c>
      <c r="E16" s="30" t="s">
        <v>20</v>
      </c>
      <c r="F16" s="52">
        <v>2021</v>
      </c>
      <c r="G16" s="53">
        <f>23560</f>
        <v>23560</v>
      </c>
      <c r="H16" s="36" t="s">
        <v>110</v>
      </c>
      <c r="I16" s="53">
        <f>23560</f>
        <v>23560</v>
      </c>
      <c r="J16" s="36" t="s">
        <v>110</v>
      </c>
    </row>
    <row r="17" spans="1:11" ht="20.25" hidden="1" customHeight="1" x14ac:dyDescent="0.2">
      <c r="A17" s="50" t="s">
        <v>119</v>
      </c>
      <c r="B17" s="51" t="s">
        <v>120</v>
      </c>
      <c r="C17" s="51" t="s">
        <v>121</v>
      </c>
      <c r="D17" s="30" t="s">
        <v>122</v>
      </c>
      <c r="E17" s="30" t="s">
        <v>20</v>
      </c>
      <c r="F17" s="52">
        <v>2021</v>
      </c>
      <c r="G17" s="53">
        <f>80000</f>
        <v>80000</v>
      </c>
      <c r="H17" s="36" t="s">
        <v>110</v>
      </c>
      <c r="I17" s="53">
        <f>80000</f>
        <v>80000</v>
      </c>
      <c r="J17" s="36" t="s">
        <v>110</v>
      </c>
    </row>
    <row r="18" spans="1:11" ht="29.45" hidden="1" customHeight="1" x14ac:dyDescent="0.2">
      <c r="A18" s="50" t="s">
        <v>52</v>
      </c>
      <c r="B18" s="51" t="s">
        <v>53</v>
      </c>
      <c r="C18" s="51" t="s">
        <v>54</v>
      </c>
      <c r="D18" s="30" t="s">
        <v>55</v>
      </c>
      <c r="E18" s="30" t="s">
        <v>20</v>
      </c>
      <c r="F18" s="52">
        <v>2021</v>
      </c>
      <c r="G18" s="53">
        <f>80000-80000</f>
        <v>0</v>
      </c>
      <c r="H18" s="36" t="s">
        <v>110</v>
      </c>
      <c r="I18" s="53">
        <f>80000-80000</f>
        <v>0</v>
      </c>
      <c r="J18" s="36" t="s">
        <v>110</v>
      </c>
    </row>
    <row r="19" spans="1:11" ht="29.45" customHeight="1" x14ac:dyDescent="0.2">
      <c r="A19" s="50" t="s">
        <v>117</v>
      </c>
      <c r="B19" s="51" t="s">
        <v>118</v>
      </c>
      <c r="C19" s="51" t="s">
        <v>54</v>
      </c>
      <c r="D19" s="51" t="s">
        <v>55</v>
      </c>
      <c r="E19" s="30" t="s">
        <v>20</v>
      </c>
      <c r="F19" s="52">
        <v>2021</v>
      </c>
      <c r="G19" s="53">
        <f>385000</f>
        <v>385000</v>
      </c>
      <c r="H19" s="36" t="s">
        <v>110</v>
      </c>
      <c r="I19" s="53">
        <f t="shared" ref="I19:I20" si="0">385000</f>
        <v>385000</v>
      </c>
      <c r="J19" s="36" t="s">
        <v>110</v>
      </c>
    </row>
    <row r="20" spans="1:11" ht="29.45" customHeight="1" x14ac:dyDescent="0.2">
      <c r="A20" s="81"/>
      <c r="B20" s="82"/>
      <c r="C20" s="82"/>
      <c r="D20" s="82"/>
      <c r="E20" s="31" t="s">
        <v>111</v>
      </c>
      <c r="F20" s="52"/>
      <c r="G20" s="53">
        <f>385000</f>
        <v>385000</v>
      </c>
      <c r="H20" s="36"/>
      <c r="I20" s="53">
        <f t="shared" si="0"/>
        <v>385000</v>
      </c>
      <c r="J20" s="36"/>
    </row>
    <row r="21" spans="1:11" ht="28.9" hidden="1" customHeight="1" x14ac:dyDescent="0.2">
      <c r="A21" s="50" t="s">
        <v>56</v>
      </c>
      <c r="B21" s="51" t="s">
        <v>57</v>
      </c>
      <c r="C21" s="51" t="s">
        <v>58</v>
      </c>
      <c r="D21" s="30" t="s">
        <v>59</v>
      </c>
      <c r="E21" s="30" t="s">
        <v>20</v>
      </c>
      <c r="F21" s="52">
        <v>2021</v>
      </c>
      <c r="G21" s="53">
        <v>50000</v>
      </c>
      <c r="H21" s="36" t="s">
        <v>110</v>
      </c>
      <c r="I21" s="53">
        <v>50000</v>
      </c>
      <c r="J21" s="36" t="s">
        <v>110</v>
      </c>
    </row>
    <row r="22" spans="1:11" ht="66" customHeight="1" x14ac:dyDescent="0.2">
      <c r="A22" s="50" t="s">
        <v>132</v>
      </c>
      <c r="B22" s="51" t="s">
        <v>133</v>
      </c>
      <c r="C22" s="51" t="s">
        <v>58</v>
      </c>
      <c r="D22" s="30" t="s">
        <v>134</v>
      </c>
      <c r="E22" s="30" t="s">
        <v>20</v>
      </c>
      <c r="F22" s="52">
        <v>2021</v>
      </c>
      <c r="G22" s="53">
        <f>29142</f>
        <v>29142</v>
      </c>
      <c r="H22" s="36" t="s">
        <v>110</v>
      </c>
      <c r="I22" s="53">
        <f>29142</f>
        <v>29142</v>
      </c>
      <c r="J22" s="36" t="s">
        <v>110</v>
      </c>
    </row>
    <row r="23" spans="1:11" ht="66" hidden="1" customHeight="1" x14ac:dyDescent="0.2">
      <c r="A23" s="86" t="s">
        <v>136</v>
      </c>
      <c r="B23" s="86" t="s">
        <v>137</v>
      </c>
      <c r="C23" s="87" t="s">
        <v>58</v>
      </c>
      <c r="D23" s="85" t="s">
        <v>138</v>
      </c>
      <c r="E23" s="30" t="s">
        <v>20</v>
      </c>
      <c r="F23" s="52">
        <v>2021</v>
      </c>
      <c r="G23" s="53">
        <f>234123</f>
        <v>234123</v>
      </c>
      <c r="H23" s="36" t="s">
        <v>110</v>
      </c>
      <c r="I23" s="53">
        <f>234123</f>
        <v>234123</v>
      </c>
      <c r="J23" s="36" t="s">
        <v>110</v>
      </c>
    </row>
    <row r="24" spans="1:11" ht="24.6" customHeight="1" x14ac:dyDescent="0.2">
      <c r="A24" s="50" t="s">
        <v>21</v>
      </c>
      <c r="B24" s="51" t="s">
        <v>22</v>
      </c>
      <c r="C24" s="51" t="s">
        <v>23</v>
      </c>
      <c r="D24" s="30" t="s">
        <v>24</v>
      </c>
      <c r="E24" s="30" t="s">
        <v>20</v>
      </c>
      <c r="F24" s="52">
        <v>2021</v>
      </c>
      <c r="G24" s="53">
        <f>200000+550000+1400000</f>
        <v>2150000</v>
      </c>
      <c r="H24" s="36" t="s">
        <v>110</v>
      </c>
      <c r="I24" s="53">
        <f>200000+550000+1400000</f>
        <v>2150000</v>
      </c>
      <c r="J24" s="36" t="s">
        <v>110</v>
      </c>
    </row>
    <row r="25" spans="1:11" ht="32.450000000000003" customHeight="1" x14ac:dyDescent="0.2">
      <c r="A25" s="54" t="s">
        <v>117</v>
      </c>
      <c r="B25" s="55" t="s">
        <v>118</v>
      </c>
      <c r="C25" s="55" t="s">
        <v>54</v>
      </c>
      <c r="D25" s="55" t="s">
        <v>55</v>
      </c>
      <c r="E25" s="59"/>
      <c r="F25" s="39" t="s">
        <v>110</v>
      </c>
      <c r="G25" s="49">
        <f>SUM(G26:G36)-G27-G29-G31-G33</f>
        <v>8288618</v>
      </c>
      <c r="H25" s="39" t="s">
        <v>110</v>
      </c>
      <c r="I25" s="49">
        <f>SUM(I26:I36)-I27-I29-I31-I33</f>
        <v>8203961</v>
      </c>
      <c r="J25" s="39" t="s">
        <v>110</v>
      </c>
    </row>
    <row r="26" spans="1:11" ht="45.6" customHeight="1" x14ac:dyDescent="0.2">
      <c r="A26" s="81"/>
      <c r="B26" s="82"/>
      <c r="C26" s="82"/>
      <c r="D26" s="82"/>
      <c r="E26" s="31" t="s">
        <v>116</v>
      </c>
      <c r="F26" s="65">
        <v>2021</v>
      </c>
      <c r="G26" s="53">
        <f>1300000+120000</f>
        <v>1420000</v>
      </c>
      <c r="H26" s="57">
        <v>0</v>
      </c>
      <c r="I26" s="53">
        <f t="shared" ref="I26:I27" si="1">1300000+120000</f>
        <v>1420000</v>
      </c>
      <c r="J26" s="66">
        <v>100</v>
      </c>
    </row>
    <row r="27" spans="1:11" ht="31.15" customHeight="1" x14ac:dyDescent="0.2">
      <c r="A27" s="81"/>
      <c r="B27" s="82"/>
      <c r="C27" s="82"/>
      <c r="D27" s="82"/>
      <c r="E27" s="31" t="s">
        <v>111</v>
      </c>
      <c r="F27" s="65"/>
      <c r="G27" s="53">
        <f>1300000+120000</f>
        <v>1420000</v>
      </c>
      <c r="H27" s="57"/>
      <c r="I27" s="53">
        <f t="shared" si="1"/>
        <v>1420000</v>
      </c>
      <c r="J27" s="66"/>
    </row>
    <row r="28" spans="1:11" ht="42" customHeight="1" x14ac:dyDescent="0.2">
      <c r="A28" s="81"/>
      <c r="B28" s="82"/>
      <c r="C28" s="82"/>
      <c r="D28" s="82"/>
      <c r="E28" s="31" t="s">
        <v>96</v>
      </c>
      <c r="F28" s="65">
        <v>2021</v>
      </c>
      <c r="G28" s="53">
        <v>1792295</v>
      </c>
      <c r="H28" s="57">
        <v>0</v>
      </c>
      <c r="I28" s="53">
        <f>1550000+19000+207504</f>
        <v>1776504</v>
      </c>
      <c r="J28" s="66">
        <v>100</v>
      </c>
      <c r="K28" s="84"/>
    </row>
    <row r="29" spans="1:11" ht="31.15" customHeight="1" x14ac:dyDescent="0.2">
      <c r="A29" s="81"/>
      <c r="B29" s="82"/>
      <c r="C29" s="82"/>
      <c r="D29" s="82"/>
      <c r="E29" s="31" t="s">
        <v>111</v>
      </c>
      <c r="F29" s="65"/>
      <c r="G29" s="53">
        <f>1550000+19000+207504</f>
        <v>1776504</v>
      </c>
      <c r="H29" s="57"/>
      <c r="I29" s="53">
        <f>1550000+19000+207504</f>
        <v>1776504</v>
      </c>
      <c r="J29" s="66"/>
    </row>
    <row r="30" spans="1:11" ht="45" customHeight="1" x14ac:dyDescent="0.2">
      <c r="A30" s="81"/>
      <c r="B30" s="82"/>
      <c r="C30" s="82"/>
      <c r="D30" s="82"/>
      <c r="E30" s="31" t="s">
        <v>98</v>
      </c>
      <c r="F30" s="65" t="s">
        <v>97</v>
      </c>
      <c r="G30" s="53">
        <v>1810793</v>
      </c>
      <c r="H30" s="57">
        <v>17.3</v>
      </c>
      <c r="I30" s="53">
        <f>1523000+287793</f>
        <v>1810793</v>
      </c>
      <c r="J30" s="66">
        <v>100</v>
      </c>
      <c r="K30" s="84"/>
    </row>
    <row r="31" spans="1:11" ht="31.15" customHeight="1" x14ac:dyDescent="0.2">
      <c r="A31" s="81"/>
      <c r="B31" s="82"/>
      <c r="C31" s="82"/>
      <c r="D31" s="82"/>
      <c r="E31" s="31" t="s">
        <v>111</v>
      </c>
      <c r="F31" s="65"/>
      <c r="G31" s="53">
        <f>1523000+287793</f>
        <v>1810793</v>
      </c>
      <c r="H31" s="57"/>
      <c r="I31" s="53">
        <f>1523000+287793</f>
        <v>1810793</v>
      </c>
      <c r="J31" s="66"/>
    </row>
    <row r="32" spans="1:11" ht="59.45" customHeight="1" x14ac:dyDescent="0.2">
      <c r="A32" s="81"/>
      <c r="B32" s="82"/>
      <c r="C32" s="82"/>
      <c r="D32" s="82"/>
      <c r="E32" s="31" t="s">
        <v>99</v>
      </c>
      <c r="F32" s="65" t="s">
        <v>97</v>
      </c>
      <c r="G32" s="53">
        <f>2000000+68866-216697</f>
        <v>1852169</v>
      </c>
      <c r="H32" s="57">
        <v>3.4</v>
      </c>
      <c r="I32" s="53">
        <f>2000000-216697</f>
        <v>1783303</v>
      </c>
      <c r="J32" s="66">
        <v>100</v>
      </c>
      <c r="K32" s="84"/>
    </row>
    <row r="33" spans="1:10" ht="31.15" customHeight="1" x14ac:dyDescent="0.2">
      <c r="A33" s="81"/>
      <c r="B33" s="82"/>
      <c r="C33" s="82"/>
      <c r="D33" s="82"/>
      <c r="E33" s="31" t="s">
        <v>111</v>
      </c>
      <c r="F33" s="65"/>
      <c r="G33" s="53">
        <f>2000000-216697</f>
        <v>1783303</v>
      </c>
      <c r="H33" s="57"/>
      <c r="I33" s="53">
        <f>2000000-216697</f>
        <v>1783303</v>
      </c>
      <c r="J33" s="66"/>
    </row>
    <row r="34" spans="1:10" ht="38.450000000000003" hidden="1" customHeight="1" x14ac:dyDescent="0.2">
      <c r="A34" s="81"/>
      <c r="B34" s="82"/>
      <c r="C34" s="82"/>
      <c r="D34" s="82"/>
      <c r="E34" s="31" t="s">
        <v>100</v>
      </c>
      <c r="F34" s="65">
        <v>2021</v>
      </c>
      <c r="G34" s="53">
        <f>2997361-139000-2858361</f>
        <v>0</v>
      </c>
      <c r="H34" s="57">
        <v>0</v>
      </c>
      <c r="I34" s="53">
        <f>2997361-139000-2858361</f>
        <v>0</v>
      </c>
      <c r="J34" s="66"/>
    </row>
    <row r="35" spans="1:10" ht="31.15" hidden="1" customHeight="1" x14ac:dyDescent="0.2">
      <c r="A35" s="81"/>
      <c r="B35" s="82"/>
      <c r="C35" s="82"/>
      <c r="D35" s="82"/>
      <c r="E35" s="31" t="s">
        <v>111</v>
      </c>
      <c r="F35" s="65"/>
      <c r="G35" s="53">
        <f>2997361-139000-2858361</f>
        <v>0</v>
      </c>
      <c r="H35" s="57"/>
      <c r="I35" s="53">
        <f>2997361-139000-2858361</f>
        <v>0</v>
      </c>
      <c r="J35" s="66"/>
    </row>
    <row r="36" spans="1:10" ht="56.25" customHeight="1" x14ac:dyDescent="0.2">
      <c r="A36" s="81"/>
      <c r="B36" s="82"/>
      <c r="C36" s="82"/>
      <c r="D36" s="82"/>
      <c r="E36" s="31" t="s">
        <v>140</v>
      </c>
      <c r="F36" s="65">
        <v>2021</v>
      </c>
      <c r="G36" s="53">
        <f>2997361-139000-1445000</f>
        <v>1413361</v>
      </c>
      <c r="H36" s="57">
        <v>0</v>
      </c>
      <c r="I36" s="53">
        <f>2997361-139000-1445000</f>
        <v>1413361</v>
      </c>
      <c r="J36" s="66">
        <v>100</v>
      </c>
    </row>
    <row r="37" spans="1:10" ht="31.15" customHeight="1" x14ac:dyDescent="0.2">
      <c r="A37" s="81"/>
      <c r="B37" s="82"/>
      <c r="C37" s="82"/>
      <c r="D37" s="82"/>
      <c r="E37" s="31" t="s">
        <v>111</v>
      </c>
      <c r="F37" s="65"/>
      <c r="G37" s="53">
        <f>2997361-139000-1445000</f>
        <v>1413361</v>
      </c>
      <c r="H37" s="57"/>
      <c r="I37" s="53">
        <f>2997361-139000-1445000</f>
        <v>1413361</v>
      </c>
      <c r="J37" s="66"/>
    </row>
    <row r="38" spans="1:10" ht="18.75" hidden="1" customHeight="1" x14ac:dyDescent="0.2">
      <c r="A38" s="50"/>
      <c r="B38" s="51"/>
      <c r="C38" s="51"/>
      <c r="D38" s="30"/>
      <c r="E38" s="30"/>
      <c r="F38" s="52"/>
      <c r="G38" s="53"/>
      <c r="H38" s="36"/>
      <c r="I38" s="53"/>
      <c r="J38" s="36"/>
    </row>
    <row r="39" spans="1:10" s="43" customFormat="1" ht="33.6" hidden="1" customHeight="1" x14ac:dyDescent="0.2">
      <c r="A39" s="54" t="s">
        <v>60</v>
      </c>
      <c r="B39" s="55" t="s">
        <v>61</v>
      </c>
      <c r="C39" s="55" t="s">
        <v>62</v>
      </c>
      <c r="D39" s="55" t="s">
        <v>63</v>
      </c>
      <c r="E39" s="55"/>
      <c r="F39" s="39" t="s">
        <v>110</v>
      </c>
      <c r="G39" s="49">
        <f>SUM(G40:G41)</f>
        <v>250000</v>
      </c>
      <c r="H39" s="39" t="s">
        <v>110</v>
      </c>
      <c r="I39" s="49">
        <f>SUM(I40:I41)</f>
        <v>250000</v>
      </c>
      <c r="J39" s="39" t="s">
        <v>110</v>
      </c>
    </row>
    <row r="40" spans="1:10" ht="23.45" hidden="1" customHeight="1" x14ac:dyDescent="0.2">
      <c r="A40" s="50"/>
      <c r="B40" s="51"/>
      <c r="C40" s="51"/>
      <c r="D40" s="51"/>
      <c r="E40" s="30" t="s">
        <v>108</v>
      </c>
      <c r="F40" s="65">
        <v>2021</v>
      </c>
      <c r="G40" s="53">
        <v>200000</v>
      </c>
      <c r="H40" s="57">
        <v>0</v>
      </c>
      <c r="I40" s="53">
        <v>200000</v>
      </c>
      <c r="J40" s="58">
        <v>100</v>
      </c>
    </row>
    <row r="41" spans="1:10" ht="24.6" hidden="1" customHeight="1" x14ac:dyDescent="0.2">
      <c r="A41" s="50"/>
      <c r="B41" s="51"/>
      <c r="C41" s="51"/>
      <c r="D41" s="51"/>
      <c r="E41" s="30" t="s">
        <v>93</v>
      </c>
      <c r="F41" s="65">
        <v>2021</v>
      </c>
      <c r="G41" s="53">
        <f>50000</f>
        <v>50000</v>
      </c>
      <c r="H41" s="57">
        <v>0</v>
      </c>
      <c r="I41" s="53">
        <v>50000</v>
      </c>
      <c r="J41" s="58">
        <v>100</v>
      </c>
    </row>
    <row r="42" spans="1:10" s="43" customFormat="1" ht="83.25" customHeight="1" x14ac:dyDescent="0.2">
      <c r="A42" s="54" t="s">
        <v>145</v>
      </c>
      <c r="B42" s="55" t="s">
        <v>146</v>
      </c>
      <c r="C42" s="55" t="s">
        <v>62</v>
      </c>
      <c r="D42" s="55" t="s">
        <v>147</v>
      </c>
      <c r="E42" s="55"/>
      <c r="F42" s="39" t="s">
        <v>110</v>
      </c>
      <c r="G42" s="49">
        <f>G43</f>
        <v>418345</v>
      </c>
      <c r="H42" s="39" t="s">
        <v>110</v>
      </c>
      <c r="I42" s="49">
        <f>I43</f>
        <v>418345</v>
      </c>
      <c r="J42" s="39" t="s">
        <v>110</v>
      </c>
    </row>
    <row r="43" spans="1:10" ht="23.45" customHeight="1" x14ac:dyDescent="0.2">
      <c r="A43" s="50"/>
      <c r="B43" s="51"/>
      <c r="C43" s="51"/>
      <c r="D43" s="51"/>
      <c r="E43" s="30" t="s">
        <v>93</v>
      </c>
      <c r="F43" s="65">
        <v>2021</v>
      </c>
      <c r="G43" s="53">
        <f>418345</f>
        <v>418345</v>
      </c>
      <c r="H43" s="57">
        <v>0</v>
      </c>
      <c r="I43" s="53">
        <f>418345</f>
        <v>418345</v>
      </c>
      <c r="J43" s="58">
        <v>100</v>
      </c>
    </row>
    <row r="44" spans="1:10" s="43" customFormat="1" ht="31.15" customHeight="1" x14ac:dyDescent="0.2">
      <c r="A44" s="54" t="s">
        <v>64</v>
      </c>
      <c r="B44" s="55" t="s">
        <v>65</v>
      </c>
      <c r="C44" s="55" t="s">
        <v>27</v>
      </c>
      <c r="D44" s="55" t="s">
        <v>66</v>
      </c>
      <c r="E44" s="59"/>
      <c r="F44" s="39" t="s">
        <v>110</v>
      </c>
      <c r="G44" s="60">
        <f>SUM(G45:G52)</f>
        <v>17097750</v>
      </c>
      <c r="H44" s="44" t="s">
        <v>110</v>
      </c>
      <c r="I44" s="60">
        <f>SUM(I45:I52)</f>
        <v>10533350</v>
      </c>
      <c r="J44" s="39" t="s">
        <v>110</v>
      </c>
    </row>
    <row r="45" spans="1:10" ht="20.45" customHeight="1" x14ac:dyDescent="0.2">
      <c r="A45" s="50"/>
      <c r="B45" s="51"/>
      <c r="C45" s="51"/>
      <c r="D45" s="51"/>
      <c r="E45" s="30" t="s">
        <v>68</v>
      </c>
      <c r="F45" s="56">
        <v>2021</v>
      </c>
      <c r="G45" s="53">
        <v>2967000</v>
      </c>
      <c r="H45" s="57">
        <v>0</v>
      </c>
      <c r="I45" s="53">
        <v>1500000</v>
      </c>
      <c r="J45" s="58">
        <v>100</v>
      </c>
    </row>
    <row r="46" spans="1:10" ht="20.45" customHeight="1" x14ac:dyDescent="0.2">
      <c r="A46" s="50"/>
      <c r="B46" s="51"/>
      <c r="C46" s="51"/>
      <c r="D46" s="51"/>
      <c r="E46" s="30" t="s">
        <v>69</v>
      </c>
      <c r="F46" s="56">
        <v>2021</v>
      </c>
      <c r="G46" s="53">
        <v>5792000</v>
      </c>
      <c r="H46" s="57">
        <v>0</v>
      </c>
      <c r="I46" s="53">
        <v>2000000</v>
      </c>
      <c r="J46" s="58">
        <v>100</v>
      </c>
    </row>
    <row r="47" spans="1:10" ht="31.15" customHeight="1" x14ac:dyDescent="0.2">
      <c r="A47" s="50"/>
      <c r="B47" s="51"/>
      <c r="C47" s="51"/>
      <c r="D47" s="51"/>
      <c r="E47" s="30" t="s">
        <v>67</v>
      </c>
      <c r="F47" s="56">
        <v>2021</v>
      </c>
      <c r="G47" s="53">
        <v>2000000</v>
      </c>
      <c r="H47" s="57">
        <v>0</v>
      </c>
      <c r="I47" s="53">
        <v>2000000</v>
      </c>
      <c r="J47" s="58">
        <v>100</v>
      </c>
    </row>
    <row r="48" spans="1:10" ht="28.9" customHeight="1" x14ac:dyDescent="0.2">
      <c r="A48" s="50"/>
      <c r="B48" s="51"/>
      <c r="C48" s="51"/>
      <c r="D48" s="51"/>
      <c r="E48" s="30" t="s">
        <v>70</v>
      </c>
      <c r="F48" s="56">
        <v>2021</v>
      </c>
      <c r="G48" s="53">
        <f>2800000-60000-55000-200000</f>
        <v>2485000</v>
      </c>
      <c r="H48" s="57">
        <v>0</v>
      </c>
      <c r="I48" s="53">
        <f>2800000-60000-55000-200000</f>
        <v>2485000</v>
      </c>
      <c r="J48" s="58">
        <v>100</v>
      </c>
    </row>
    <row r="49" spans="1:11" ht="34.15" customHeight="1" x14ac:dyDescent="0.2">
      <c r="A49" s="81"/>
      <c r="B49" s="82"/>
      <c r="C49" s="82"/>
      <c r="D49" s="82"/>
      <c r="E49" s="83" t="s">
        <v>114</v>
      </c>
      <c r="F49" s="56">
        <v>2021</v>
      </c>
      <c r="G49" s="53">
        <v>50000</v>
      </c>
      <c r="H49" s="57">
        <v>0</v>
      </c>
      <c r="I49" s="53">
        <v>50000</v>
      </c>
      <c r="J49" s="58">
        <v>100</v>
      </c>
    </row>
    <row r="50" spans="1:11" ht="34.15" customHeight="1" x14ac:dyDescent="0.2">
      <c r="A50" s="81"/>
      <c r="B50" s="82"/>
      <c r="C50" s="82"/>
      <c r="D50" s="82"/>
      <c r="E50" s="30" t="s">
        <v>139</v>
      </c>
      <c r="F50" s="56">
        <v>2021</v>
      </c>
      <c r="G50" s="53">
        <v>1321338</v>
      </c>
      <c r="H50" s="57">
        <v>0</v>
      </c>
      <c r="I50" s="53">
        <v>15938</v>
      </c>
      <c r="J50" s="58">
        <v>100</v>
      </c>
    </row>
    <row r="51" spans="1:11" ht="34.15" customHeight="1" x14ac:dyDescent="0.2">
      <c r="A51" s="81"/>
      <c r="B51" s="82"/>
      <c r="C51" s="82"/>
      <c r="D51" s="82"/>
      <c r="E51" s="30" t="s">
        <v>148</v>
      </c>
      <c r="F51" s="56">
        <v>2021</v>
      </c>
      <c r="G51" s="53">
        <v>15000</v>
      </c>
      <c r="H51" s="57">
        <v>0</v>
      </c>
      <c r="I51" s="53">
        <v>15000</v>
      </c>
      <c r="J51" s="58">
        <v>100</v>
      </c>
    </row>
    <row r="52" spans="1:11" ht="25.15" customHeight="1" x14ac:dyDescent="0.2">
      <c r="A52" s="81"/>
      <c r="B52" s="82"/>
      <c r="C52" s="82"/>
      <c r="D52" s="82"/>
      <c r="E52" s="30" t="s">
        <v>115</v>
      </c>
      <c r="F52" s="56">
        <v>2021</v>
      </c>
      <c r="G52" s="53">
        <f>4050000-39150-15938-1512500-15000</f>
        <v>2467412</v>
      </c>
      <c r="H52" s="57">
        <v>0</v>
      </c>
      <c r="I52" s="53">
        <f>4050000-39150-15938-1512500-15000</f>
        <v>2467412</v>
      </c>
      <c r="J52" s="58">
        <v>100</v>
      </c>
    </row>
    <row r="53" spans="1:11" s="43" customFormat="1" ht="22.9" customHeight="1" x14ac:dyDescent="0.2">
      <c r="A53" s="61" t="s">
        <v>25</v>
      </c>
      <c r="B53" s="62" t="s">
        <v>26</v>
      </c>
      <c r="C53" s="62" t="s">
        <v>27</v>
      </c>
      <c r="D53" s="62" t="s">
        <v>42</v>
      </c>
      <c r="E53" s="42"/>
      <c r="F53" s="39" t="s">
        <v>110</v>
      </c>
      <c r="G53" s="49">
        <f>SUM(G54:G72)-G59-G61-G63-G65-G67</f>
        <v>15230102</v>
      </c>
      <c r="H53" s="39" t="s">
        <v>110</v>
      </c>
      <c r="I53" s="49">
        <f>SUM(I54:I72)-I59-I61-I63-I65-I67</f>
        <v>10965095</v>
      </c>
      <c r="J53" s="39" t="s">
        <v>110</v>
      </c>
    </row>
    <row r="54" spans="1:11" ht="49.5" customHeight="1" x14ac:dyDescent="0.2">
      <c r="A54" s="50"/>
      <c r="B54" s="51"/>
      <c r="C54" s="51"/>
      <c r="D54" s="51"/>
      <c r="E54" s="51" t="s">
        <v>28</v>
      </c>
      <c r="F54" s="56" t="s">
        <v>29</v>
      </c>
      <c r="G54" s="53">
        <v>7291701</v>
      </c>
      <c r="H54" s="63">
        <v>19.600000000000001</v>
      </c>
      <c r="I54" s="53">
        <f>1396986+2403014</f>
        <v>3800000</v>
      </c>
      <c r="J54" s="58">
        <v>100</v>
      </c>
      <c r="K54" s="84"/>
    </row>
    <row r="55" spans="1:11" s="29" customFormat="1" ht="81" customHeight="1" x14ac:dyDescent="0.2">
      <c r="A55" s="50"/>
      <c r="B55" s="51"/>
      <c r="C55" s="51"/>
      <c r="D55" s="51"/>
      <c r="E55" s="64" t="s">
        <v>51</v>
      </c>
      <c r="F55" s="65" t="s">
        <v>29</v>
      </c>
      <c r="G55" s="53">
        <v>336095</v>
      </c>
      <c r="H55" s="57">
        <v>0</v>
      </c>
      <c r="I55" s="53">
        <v>336095</v>
      </c>
      <c r="J55" s="66">
        <v>100</v>
      </c>
    </row>
    <row r="56" spans="1:11" s="29" customFormat="1" ht="30.6" customHeight="1" x14ac:dyDescent="0.2">
      <c r="A56" s="50"/>
      <c r="B56" s="51"/>
      <c r="C56" s="51"/>
      <c r="D56" s="51"/>
      <c r="E56" s="31" t="s">
        <v>94</v>
      </c>
      <c r="F56" s="65">
        <v>2021</v>
      </c>
      <c r="G56" s="53">
        <v>4200000</v>
      </c>
      <c r="H56" s="57">
        <v>0</v>
      </c>
      <c r="I56" s="53">
        <v>4200000</v>
      </c>
      <c r="J56" s="66">
        <v>100</v>
      </c>
    </row>
    <row r="57" spans="1:11" s="29" customFormat="1" ht="30" customHeight="1" x14ac:dyDescent="0.2">
      <c r="A57" s="50"/>
      <c r="B57" s="51"/>
      <c r="C57" s="51"/>
      <c r="D57" s="51"/>
      <c r="E57" s="31" t="s">
        <v>95</v>
      </c>
      <c r="F57" s="65" t="s">
        <v>29</v>
      </c>
      <c r="G57" s="53">
        <f>2000000+64806</f>
        <v>2064806</v>
      </c>
      <c r="H57" s="57">
        <v>6.1</v>
      </c>
      <c r="I57" s="53">
        <f>2000000-208500-500000</f>
        <v>1291500</v>
      </c>
      <c r="J57" s="66">
        <v>100</v>
      </c>
      <c r="K57" s="84"/>
    </row>
    <row r="58" spans="1:11" s="29" customFormat="1" ht="43.9" hidden="1" customHeight="1" x14ac:dyDescent="0.2">
      <c r="A58" s="50"/>
      <c r="B58" s="51"/>
      <c r="C58" s="51"/>
      <c r="D58" s="51"/>
      <c r="E58" s="31" t="s">
        <v>116</v>
      </c>
      <c r="F58" s="65">
        <v>2021</v>
      </c>
      <c r="G58" s="53">
        <f>1300000-1300000</f>
        <v>0</v>
      </c>
      <c r="H58" s="57"/>
      <c r="I58" s="53">
        <f>1300000-1300000</f>
        <v>0</v>
      </c>
      <c r="J58" s="66"/>
    </row>
    <row r="59" spans="1:11" s="29" customFormat="1" ht="32.450000000000003" hidden="1" customHeight="1" x14ac:dyDescent="0.2">
      <c r="A59" s="50"/>
      <c r="B59" s="51"/>
      <c r="C59" s="51"/>
      <c r="D59" s="51"/>
      <c r="E59" s="31" t="s">
        <v>111</v>
      </c>
      <c r="F59" s="65"/>
      <c r="G59" s="53">
        <f>1300000-1300000</f>
        <v>0</v>
      </c>
      <c r="H59" s="57"/>
      <c r="I59" s="53">
        <f>1300000-1300000</f>
        <v>0</v>
      </c>
      <c r="J59" s="66"/>
    </row>
    <row r="60" spans="1:11" s="29" customFormat="1" ht="43.9" hidden="1" customHeight="1" x14ac:dyDescent="0.2">
      <c r="A60" s="50"/>
      <c r="B60" s="51"/>
      <c r="C60" s="51"/>
      <c r="D60" s="51"/>
      <c r="E60" s="31" t="s">
        <v>96</v>
      </c>
      <c r="F60" s="65">
        <v>2021</v>
      </c>
      <c r="G60" s="53">
        <f>1792295-1792295</f>
        <v>0</v>
      </c>
      <c r="H60" s="57"/>
      <c r="I60" s="53">
        <f>1550000-1550000</f>
        <v>0</v>
      </c>
      <c r="J60" s="66"/>
    </row>
    <row r="61" spans="1:11" s="29" customFormat="1" ht="32.450000000000003" hidden="1" customHeight="1" x14ac:dyDescent="0.2">
      <c r="A61" s="67"/>
      <c r="B61" s="68"/>
      <c r="C61" s="68"/>
      <c r="D61" s="68"/>
      <c r="E61" s="31" t="s">
        <v>111</v>
      </c>
      <c r="F61" s="65"/>
      <c r="G61" s="53">
        <f>1550000-1550000</f>
        <v>0</v>
      </c>
      <c r="H61" s="57"/>
      <c r="I61" s="53">
        <f>1550000-1550000</f>
        <v>0</v>
      </c>
      <c r="J61" s="66"/>
    </row>
    <row r="62" spans="1:11" s="29" customFormat="1" ht="45.6" hidden="1" customHeight="1" x14ac:dyDescent="0.2">
      <c r="A62" s="50"/>
      <c r="B62" s="51"/>
      <c r="C62" s="51"/>
      <c r="D62" s="51"/>
      <c r="E62" s="31" t="s">
        <v>98</v>
      </c>
      <c r="F62" s="65" t="s">
        <v>97</v>
      </c>
      <c r="G62" s="53">
        <f>1738733-1738733</f>
        <v>0</v>
      </c>
      <c r="H62" s="57"/>
      <c r="I62" s="53">
        <f>1523000-1523000</f>
        <v>0</v>
      </c>
      <c r="J62" s="66"/>
    </row>
    <row r="63" spans="1:11" s="29" customFormat="1" ht="33" hidden="1" customHeight="1" x14ac:dyDescent="0.2">
      <c r="A63" s="50"/>
      <c r="B63" s="51"/>
      <c r="C63" s="51"/>
      <c r="D63" s="51"/>
      <c r="E63" s="31" t="s">
        <v>111</v>
      </c>
      <c r="F63" s="65"/>
      <c r="G63" s="53">
        <f>1523000-1523000</f>
        <v>0</v>
      </c>
      <c r="H63" s="57"/>
      <c r="I63" s="53">
        <f>1523000-1523000</f>
        <v>0</v>
      </c>
      <c r="J63" s="66"/>
    </row>
    <row r="64" spans="1:11" s="29" customFormat="1" ht="62.45" hidden="1" customHeight="1" x14ac:dyDescent="0.2">
      <c r="A64" s="50"/>
      <c r="B64" s="51"/>
      <c r="C64" s="51"/>
      <c r="D64" s="51"/>
      <c r="E64" s="31" t="s">
        <v>99</v>
      </c>
      <c r="F64" s="65" t="s">
        <v>97</v>
      </c>
      <c r="G64" s="53">
        <f>2000000+68866-2068866</f>
        <v>0</v>
      </c>
      <c r="H64" s="57"/>
      <c r="I64" s="53">
        <f>2000000-2000000</f>
        <v>0</v>
      </c>
      <c r="J64" s="66"/>
    </row>
    <row r="65" spans="1:10" s="29" customFormat="1" ht="34.9" hidden="1" customHeight="1" x14ac:dyDescent="0.2">
      <c r="A65" s="50"/>
      <c r="B65" s="51"/>
      <c r="C65" s="51"/>
      <c r="D65" s="51"/>
      <c r="E65" s="31" t="s">
        <v>111</v>
      </c>
      <c r="F65" s="65"/>
      <c r="G65" s="53">
        <f>2000000-2000000</f>
        <v>0</v>
      </c>
      <c r="H65" s="57"/>
      <c r="I65" s="53">
        <f>2000000-2000000</f>
        <v>0</v>
      </c>
      <c r="J65" s="66"/>
    </row>
    <row r="66" spans="1:10" s="29" customFormat="1" ht="38.450000000000003" hidden="1" customHeight="1" x14ac:dyDescent="0.2">
      <c r="A66" s="50"/>
      <c r="B66" s="51"/>
      <c r="C66" s="51"/>
      <c r="D66" s="51"/>
      <c r="E66" s="31" t="s">
        <v>100</v>
      </c>
      <c r="F66" s="65">
        <v>2021</v>
      </c>
      <c r="G66" s="53">
        <f>2997361-2997361</f>
        <v>0</v>
      </c>
      <c r="H66" s="57"/>
      <c r="I66" s="53">
        <f>2997361-2997361</f>
        <v>0</v>
      </c>
      <c r="J66" s="66"/>
    </row>
    <row r="67" spans="1:10" s="29" customFormat="1" ht="31.9" hidden="1" customHeight="1" x14ac:dyDescent="0.2">
      <c r="A67" s="50"/>
      <c r="B67" s="51"/>
      <c r="C67" s="51"/>
      <c r="D67" s="51"/>
      <c r="E67" s="31" t="s">
        <v>111</v>
      </c>
      <c r="F67" s="65"/>
      <c r="G67" s="53">
        <f>2997361-2997361</f>
        <v>0</v>
      </c>
      <c r="H67" s="57"/>
      <c r="I67" s="53">
        <f>2997361-2997361</f>
        <v>0</v>
      </c>
      <c r="J67" s="66"/>
    </row>
    <row r="68" spans="1:10" s="29" customFormat="1" ht="58.9" customHeight="1" x14ac:dyDescent="0.2">
      <c r="A68" s="50"/>
      <c r="B68" s="51"/>
      <c r="C68" s="51"/>
      <c r="D68" s="51"/>
      <c r="E68" s="31" t="s">
        <v>72</v>
      </c>
      <c r="F68" s="65">
        <v>2021</v>
      </c>
      <c r="G68" s="53">
        <f>1200000-1200000</f>
        <v>0</v>
      </c>
      <c r="H68" s="57">
        <v>0</v>
      </c>
      <c r="I68" s="53">
        <f>1200000-1200000</f>
        <v>0</v>
      </c>
      <c r="J68" s="66">
        <v>100</v>
      </c>
    </row>
    <row r="69" spans="1:10" s="29" customFormat="1" ht="49.9" customHeight="1" x14ac:dyDescent="0.2">
      <c r="A69" s="50"/>
      <c r="B69" s="51"/>
      <c r="C69" s="51"/>
      <c r="D69" s="51"/>
      <c r="E69" s="31" t="s">
        <v>71</v>
      </c>
      <c r="F69" s="65">
        <v>2021</v>
      </c>
      <c r="G69" s="69">
        <f>1000000-125290</f>
        <v>874710</v>
      </c>
      <c r="H69" s="57">
        <v>0</v>
      </c>
      <c r="I69" s="69">
        <f>1000000-125290</f>
        <v>874710</v>
      </c>
      <c r="J69" s="66">
        <v>100</v>
      </c>
    </row>
    <row r="70" spans="1:10" s="29" customFormat="1" ht="71.45" customHeight="1" x14ac:dyDescent="0.2">
      <c r="A70" s="81"/>
      <c r="B70" s="82"/>
      <c r="C70" s="82"/>
      <c r="D70" s="82"/>
      <c r="E70" s="31" t="s">
        <v>125</v>
      </c>
      <c r="F70" s="65">
        <v>2021</v>
      </c>
      <c r="G70" s="53">
        <f>208500</f>
        <v>208500</v>
      </c>
      <c r="H70" s="57">
        <v>0</v>
      </c>
      <c r="I70" s="53">
        <f>208500</f>
        <v>208500</v>
      </c>
      <c r="J70" s="66">
        <v>100</v>
      </c>
    </row>
    <row r="71" spans="1:10" s="29" customFormat="1" ht="66.75" customHeight="1" x14ac:dyDescent="0.2">
      <c r="A71" s="81"/>
      <c r="B71" s="82"/>
      <c r="C71" s="82"/>
      <c r="D71" s="82"/>
      <c r="E71" s="31" t="s">
        <v>135</v>
      </c>
      <c r="F71" s="65">
        <v>2021</v>
      </c>
      <c r="G71" s="69">
        <f>129000</f>
        <v>129000</v>
      </c>
      <c r="H71" s="57">
        <v>0</v>
      </c>
      <c r="I71" s="69">
        <f>129000</f>
        <v>129000</v>
      </c>
      <c r="J71" s="66">
        <v>100</v>
      </c>
    </row>
    <row r="72" spans="1:10" s="29" customFormat="1" ht="41.25" customHeight="1" x14ac:dyDescent="0.2">
      <c r="A72" s="81"/>
      <c r="B72" s="82"/>
      <c r="C72" s="82"/>
      <c r="D72" s="82"/>
      <c r="E72" s="31" t="s">
        <v>149</v>
      </c>
      <c r="F72" s="65">
        <v>2021</v>
      </c>
      <c r="G72" s="53">
        <v>125290</v>
      </c>
      <c r="H72" s="57">
        <v>0</v>
      </c>
      <c r="I72" s="53">
        <v>125290</v>
      </c>
      <c r="J72" s="66">
        <v>100</v>
      </c>
    </row>
    <row r="73" spans="1:10" s="40" customFormat="1" ht="26.45" customHeight="1" x14ac:dyDescent="0.2">
      <c r="A73" s="61" t="s">
        <v>73</v>
      </c>
      <c r="B73" s="62" t="s">
        <v>74</v>
      </c>
      <c r="C73" s="62" t="s">
        <v>27</v>
      </c>
      <c r="D73" s="62" t="s">
        <v>75</v>
      </c>
      <c r="E73" s="41"/>
      <c r="F73" s="39" t="s">
        <v>110</v>
      </c>
      <c r="G73" s="49">
        <f>SUM(G74:G75)</f>
        <v>2543093</v>
      </c>
      <c r="H73" s="39" t="s">
        <v>110</v>
      </c>
      <c r="I73" s="49">
        <f>SUM(I74:I75)</f>
        <v>2000000</v>
      </c>
      <c r="J73" s="39" t="s">
        <v>110</v>
      </c>
    </row>
    <row r="74" spans="1:10" s="29" customFormat="1" ht="29.45" customHeight="1" x14ac:dyDescent="0.2">
      <c r="A74" s="50"/>
      <c r="B74" s="51"/>
      <c r="C74" s="51"/>
      <c r="D74" s="51"/>
      <c r="E74" s="32" t="s">
        <v>101</v>
      </c>
      <c r="F74" s="65">
        <v>2021</v>
      </c>
      <c r="G74" s="53">
        <v>1543093</v>
      </c>
      <c r="H74" s="57">
        <v>0</v>
      </c>
      <c r="I74" s="53">
        <v>1000000</v>
      </c>
      <c r="J74" s="66">
        <v>100</v>
      </c>
    </row>
    <row r="75" spans="1:10" s="29" customFormat="1" ht="57" hidden="1" customHeight="1" x14ac:dyDescent="0.2">
      <c r="A75" s="50"/>
      <c r="B75" s="51"/>
      <c r="C75" s="51"/>
      <c r="D75" s="51"/>
      <c r="E75" s="32" t="s">
        <v>102</v>
      </c>
      <c r="F75" s="65">
        <v>2021</v>
      </c>
      <c r="G75" s="53">
        <v>1000000</v>
      </c>
      <c r="H75" s="57">
        <v>0</v>
      </c>
      <c r="I75" s="53">
        <v>1000000</v>
      </c>
      <c r="J75" s="66">
        <v>100</v>
      </c>
    </row>
    <row r="76" spans="1:10" s="40" customFormat="1" ht="25.15" customHeight="1" x14ac:dyDescent="0.2">
      <c r="A76" s="61" t="s">
        <v>76</v>
      </c>
      <c r="B76" s="62" t="s">
        <v>77</v>
      </c>
      <c r="C76" s="62" t="s">
        <v>27</v>
      </c>
      <c r="D76" s="62" t="s">
        <v>78</v>
      </c>
      <c r="E76" s="38"/>
      <c r="F76" s="39" t="s">
        <v>110</v>
      </c>
      <c r="G76" s="49">
        <f>SUM(G77:G79)</f>
        <v>4694914</v>
      </c>
      <c r="H76" s="39" t="s">
        <v>110</v>
      </c>
      <c r="I76" s="49">
        <f>SUM(I77:I79)</f>
        <v>3100000</v>
      </c>
      <c r="J76" s="39" t="s">
        <v>110</v>
      </c>
    </row>
    <row r="77" spans="1:10" s="29" customFormat="1" ht="34.15" customHeight="1" x14ac:dyDescent="0.2">
      <c r="A77" s="50"/>
      <c r="B77" s="51"/>
      <c r="C77" s="51"/>
      <c r="D77" s="51"/>
      <c r="E77" s="33" t="s">
        <v>103</v>
      </c>
      <c r="F77" s="65">
        <v>2021</v>
      </c>
      <c r="G77" s="53">
        <v>2655964</v>
      </c>
      <c r="H77" s="57">
        <v>0</v>
      </c>
      <c r="I77" s="53">
        <v>2000000</v>
      </c>
      <c r="J77" s="66">
        <v>100</v>
      </c>
    </row>
    <row r="78" spans="1:10" s="29" customFormat="1" ht="30.6" customHeight="1" x14ac:dyDescent="0.2">
      <c r="A78" s="50"/>
      <c r="B78" s="51"/>
      <c r="C78" s="51"/>
      <c r="D78" s="51"/>
      <c r="E78" s="30" t="s">
        <v>104</v>
      </c>
      <c r="F78" s="65">
        <v>2021</v>
      </c>
      <c r="G78" s="53">
        <v>1938950</v>
      </c>
      <c r="H78" s="57">
        <v>0</v>
      </c>
      <c r="I78" s="53">
        <v>1000000</v>
      </c>
      <c r="J78" s="66">
        <v>100</v>
      </c>
    </row>
    <row r="79" spans="1:10" s="29" customFormat="1" ht="51" hidden="1" x14ac:dyDescent="0.2">
      <c r="A79" s="50"/>
      <c r="B79" s="51"/>
      <c r="C79" s="51"/>
      <c r="D79" s="51"/>
      <c r="E79" s="34" t="s">
        <v>105</v>
      </c>
      <c r="F79" s="65">
        <v>2021</v>
      </c>
      <c r="G79" s="53">
        <v>100000</v>
      </c>
      <c r="H79" s="57">
        <v>0</v>
      </c>
      <c r="I79" s="53">
        <v>100000</v>
      </c>
      <c r="J79" s="66">
        <v>100</v>
      </c>
    </row>
    <row r="80" spans="1:10" s="40" customFormat="1" ht="30.6" customHeight="1" x14ac:dyDescent="0.2">
      <c r="A80" s="54" t="s">
        <v>79</v>
      </c>
      <c r="B80" s="55" t="s">
        <v>80</v>
      </c>
      <c r="C80" s="55" t="s">
        <v>27</v>
      </c>
      <c r="D80" s="55" t="s">
        <v>81</v>
      </c>
      <c r="E80" s="45"/>
      <c r="F80" s="39" t="s">
        <v>110</v>
      </c>
      <c r="G80" s="49">
        <f>G81</f>
        <v>0</v>
      </c>
      <c r="H80" s="39" t="s">
        <v>110</v>
      </c>
      <c r="I80" s="49">
        <f>I81</f>
        <v>0</v>
      </c>
      <c r="J80" s="39" t="s">
        <v>110</v>
      </c>
    </row>
    <row r="81" spans="1:10" s="29" customFormat="1" ht="47.45" customHeight="1" x14ac:dyDescent="0.2">
      <c r="A81" s="50"/>
      <c r="B81" s="51"/>
      <c r="C81" s="51"/>
      <c r="D81" s="51"/>
      <c r="E81" s="31" t="s">
        <v>106</v>
      </c>
      <c r="F81" s="65">
        <v>2021</v>
      </c>
      <c r="G81" s="53">
        <f>1000000-1000000</f>
        <v>0</v>
      </c>
      <c r="H81" s="39" t="s">
        <v>110</v>
      </c>
      <c r="I81" s="53">
        <f>1000000-1000000</f>
        <v>0</v>
      </c>
      <c r="J81" s="39" t="s">
        <v>110</v>
      </c>
    </row>
    <row r="82" spans="1:10" s="40" customFormat="1" ht="39" hidden="1" customHeight="1" x14ac:dyDescent="0.2">
      <c r="A82" s="54" t="s">
        <v>82</v>
      </c>
      <c r="B82" s="55" t="s">
        <v>83</v>
      </c>
      <c r="C82" s="55" t="s">
        <v>27</v>
      </c>
      <c r="D82" s="55" t="s">
        <v>84</v>
      </c>
      <c r="E82" s="46"/>
      <c r="F82" s="39" t="s">
        <v>110</v>
      </c>
      <c r="G82" s="49">
        <f>G83</f>
        <v>300000</v>
      </c>
      <c r="H82" s="39" t="s">
        <v>110</v>
      </c>
      <c r="I82" s="49">
        <f>I83</f>
        <v>300000</v>
      </c>
      <c r="J82" s="39" t="s">
        <v>110</v>
      </c>
    </row>
    <row r="83" spans="1:10" s="29" customFormat="1" ht="38.450000000000003" hidden="1" customHeight="1" x14ac:dyDescent="0.2">
      <c r="A83" s="50"/>
      <c r="B83" s="51"/>
      <c r="C83" s="51"/>
      <c r="D83" s="51"/>
      <c r="E83" s="35" t="s">
        <v>107</v>
      </c>
      <c r="F83" s="65">
        <v>2021</v>
      </c>
      <c r="G83" s="53">
        <v>300000</v>
      </c>
      <c r="H83" s="36" t="s">
        <v>110</v>
      </c>
      <c r="I83" s="53">
        <v>300000</v>
      </c>
      <c r="J83" s="66">
        <v>100</v>
      </c>
    </row>
    <row r="84" spans="1:10" s="29" customFormat="1" ht="54.6" hidden="1" customHeight="1" x14ac:dyDescent="0.2">
      <c r="A84" s="54" t="s">
        <v>127</v>
      </c>
      <c r="B84" s="55" t="s">
        <v>128</v>
      </c>
      <c r="C84" s="55" t="s">
        <v>32</v>
      </c>
      <c r="D84" s="55" t="s">
        <v>129</v>
      </c>
      <c r="E84" s="35"/>
      <c r="F84" s="39" t="s">
        <v>110</v>
      </c>
      <c r="G84" s="53">
        <f>G85</f>
        <v>2000000</v>
      </c>
      <c r="H84" s="39" t="s">
        <v>110</v>
      </c>
      <c r="I84" s="53">
        <f>I85</f>
        <v>2000000</v>
      </c>
      <c r="J84" s="39" t="s">
        <v>110</v>
      </c>
    </row>
    <row r="85" spans="1:10" s="29" customFormat="1" ht="43.9" hidden="1" customHeight="1" x14ac:dyDescent="0.2">
      <c r="A85" s="50"/>
      <c r="B85" s="51"/>
      <c r="C85" s="51"/>
      <c r="D85" s="51"/>
      <c r="E85" s="35" t="s">
        <v>130</v>
      </c>
      <c r="F85" s="65" t="s">
        <v>131</v>
      </c>
      <c r="G85" s="53">
        <f>2000000</f>
        <v>2000000</v>
      </c>
      <c r="H85" s="57">
        <v>0</v>
      </c>
      <c r="I85" s="53">
        <f>2000000</f>
        <v>2000000</v>
      </c>
      <c r="J85" s="57">
        <v>0</v>
      </c>
    </row>
    <row r="86" spans="1:10" s="40" customFormat="1" ht="47.45" customHeight="1" x14ac:dyDescent="0.2">
      <c r="A86" s="54" t="s">
        <v>85</v>
      </c>
      <c r="B86" s="55" t="s">
        <v>86</v>
      </c>
      <c r="C86" s="55" t="s">
        <v>87</v>
      </c>
      <c r="D86" s="55" t="s">
        <v>88</v>
      </c>
      <c r="E86" s="46"/>
      <c r="F86" s="39" t="s">
        <v>110</v>
      </c>
      <c r="G86" s="49">
        <f>SUM(G87:G91)</f>
        <v>1900000</v>
      </c>
      <c r="H86" s="39" t="s">
        <v>110</v>
      </c>
      <c r="I86" s="49">
        <f>SUM(I87:I91)</f>
        <v>1900000</v>
      </c>
      <c r="J86" s="39" t="s">
        <v>110</v>
      </c>
    </row>
    <row r="87" spans="1:10" s="40" customFormat="1" ht="75.599999999999994" customHeight="1" x14ac:dyDescent="0.2">
      <c r="A87" s="54"/>
      <c r="B87" s="55"/>
      <c r="C87" s="55"/>
      <c r="D87" s="55"/>
      <c r="E87" s="35" t="s">
        <v>124</v>
      </c>
      <c r="F87" s="65">
        <v>2021</v>
      </c>
      <c r="G87" s="53">
        <f>17500</f>
        <v>17500</v>
      </c>
      <c r="H87" s="57">
        <v>0</v>
      </c>
      <c r="I87" s="53">
        <f>17500</f>
        <v>17500</v>
      </c>
      <c r="J87" s="66">
        <v>100</v>
      </c>
    </row>
    <row r="88" spans="1:10" s="29" customFormat="1" ht="52.15" customHeight="1" x14ac:dyDescent="0.2">
      <c r="A88" s="50"/>
      <c r="B88" s="51"/>
      <c r="C88" s="51"/>
      <c r="D88" s="51"/>
      <c r="E88" s="35" t="s">
        <v>109</v>
      </c>
      <c r="F88" s="65">
        <v>2021</v>
      </c>
      <c r="G88" s="53">
        <v>1300000</v>
      </c>
      <c r="H88" s="57">
        <v>0</v>
      </c>
      <c r="I88" s="53">
        <v>1300000</v>
      </c>
      <c r="J88" s="66">
        <v>100</v>
      </c>
    </row>
    <row r="89" spans="1:10" s="29" customFormat="1" ht="67.900000000000006" customHeight="1" x14ac:dyDescent="0.2">
      <c r="A89" s="70"/>
      <c r="B89" s="71"/>
      <c r="C89" s="71"/>
      <c r="D89" s="71"/>
      <c r="E89" s="35" t="s">
        <v>126</v>
      </c>
      <c r="F89" s="65">
        <v>2021</v>
      </c>
      <c r="G89" s="53">
        <f>48600</f>
        <v>48600</v>
      </c>
      <c r="H89" s="57">
        <v>0</v>
      </c>
      <c r="I89" s="53">
        <v>48600</v>
      </c>
      <c r="J89" s="66">
        <v>100</v>
      </c>
    </row>
    <row r="90" spans="1:10" s="29" customFormat="1" ht="53.25" customHeight="1" x14ac:dyDescent="0.2">
      <c r="A90" s="70"/>
      <c r="B90" s="71"/>
      <c r="C90" s="71"/>
      <c r="D90" s="71"/>
      <c r="E90" s="35" t="s">
        <v>150</v>
      </c>
      <c r="F90" s="65">
        <v>2021</v>
      </c>
      <c r="G90" s="53">
        <v>4967</v>
      </c>
      <c r="H90" s="57">
        <v>0</v>
      </c>
      <c r="I90" s="53">
        <v>4967</v>
      </c>
      <c r="J90" s="66">
        <v>100</v>
      </c>
    </row>
    <row r="91" spans="1:10" s="29" customFormat="1" ht="34.15" customHeight="1" x14ac:dyDescent="0.2">
      <c r="A91" s="70"/>
      <c r="B91" s="71"/>
      <c r="C91" s="71"/>
      <c r="D91" s="71"/>
      <c r="E91" s="35" t="s">
        <v>112</v>
      </c>
      <c r="F91" s="65">
        <v>2021</v>
      </c>
      <c r="G91" s="53">
        <v>528933</v>
      </c>
      <c r="H91" s="57">
        <v>0</v>
      </c>
      <c r="I91" s="53">
        <v>528933</v>
      </c>
      <c r="J91" s="66">
        <v>100</v>
      </c>
    </row>
    <row r="92" spans="1:10" s="43" customFormat="1" ht="32.450000000000003" hidden="1" customHeight="1" x14ac:dyDescent="0.2">
      <c r="A92" s="54" t="s">
        <v>30</v>
      </c>
      <c r="B92" s="55" t="s">
        <v>31</v>
      </c>
      <c r="C92" s="55" t="s">
        <v>32</v>
      </c>
      <c r="D92" s="55" t="s">
        <v>33</v>
      </c>
      <c r="E92" s="55"/>
      <c r="F92" s="39" t="s">
        <v>110</v>
      </c>
      <c r="G92" s="49">
        <f>G93</f>
        <v>100000</v>
      </c>
      <c r="H92" s="39" t="s">
        <v>110</v>
      </c>
      <c r="I92" s="49">
        <f>I93</f>
        <v>100000</v>
      </c>
      <c r="J92" s="39" t="s">
        <v>110</v>
      </c>
    </row>
    <row r="93" spans="1:10" ht="43.9" hidden="1" customHeight="1" x14ac:dyDescent="0.2">
      <c r="A93" s="50"/>
      <c r="B93" s="51"/>
      <c r="C93" s="51"/>
      <c r="D93" s="51"/>
      <c r="E93" s="51" t="s">
        <v>34</v>
      </c>
      <c r="F93" s="56">
        <v>2021</v>
      </c>
      <c r="G93" s="53">
        <f>1500000-1400000</f>
        <v>100000</v>
      </c>
      <c r="H93" s="57">
        <v>0</v>
      </c>
      <c r="I93" s="53">
        <f>1500000-1400000</f>
        <v>100000</v>
      </c>
      <c r="J93" s="58">
        <v>100</v>
      </c>
    </row>
    <row r="94" spans="1:10" s="3" customFormat="1" ht="33.6" customHeight="1" x14ac:dyDescent="0.2">
      <c r="A94" s="72" t="s">
        <v>44</v>
      </c>
      <c r="B94" s="48"/>
      <c r="C94" s="48"/>
      <c r="D94" s="73" t="s">
        <v>41</v>
      </c>
      <c r="E94" s="48"/>
      <c r="F94" s="36" t="s">
        <v>110</v>
      </c>
      <c r="G94" s="74">
        <f>G95</f>
        <v>140000</v>
      </c>
      <c r="H94" s="36" t="s">
        <v>110</v>
      </c>
      <c r="I94" s="74">
        <f>I95</f>
        <v>140000</v>
      </c>
      <c r="J94" s="36" t="s">
        <v>110</v>
      </c>
    </row>
    <row r="95" spans="1:10" s="3" customFormat="1" ht="33.6" customHeight="1" x14ac:dyDescent="0.2">
      <c r="A95" s="72" t="s">
        <v>40</v>
      </c>
      <c r="B95" s="48"/>
      <c r="C95" s="48"/>
      <c r="D95" s="73" t="s">
        <v>41</v>
      </c>
      <c r="E95" s="48"/>
      <c r="F95" s="36" t="s">
        <v>110</v>
      </c>
      <c r="G95" s="74">
        <f>G96+G98</f>
        <v>140000</v>
      </c>
      <c r="H95" s="36" t="s">
        <v>110</v>
      </c>
      <c r="I95" s="74">
        <f>I96+I98</f>
        <v>140000</v>
      </c>
      <c r="J95" s="36" t="s">
        <v>110</v>
      </c>
    </row>
    <row r="96" spans="1:10" s="3" customFormat="1" ht="29.45" customHeight="1" x14ac:dyDescent="0.2">
      <c r="A96" s="75" t="s">
        <v>89</v>
      </c>
      <c r="B96" s="51" t="s">
        <v>90</v>
      </c>
      <c r="C96" s="51" t="s">
        <v>91</v>
      </c>
      <c r="D96" s="51" t="s">
        <v>92</v>
      </c>
      <c r="E96" s="51"/>
      <c r="F96" s="36" t="s">
        <v>110</v>
      </c>
      <c r="G96" s="53">
        <f>G97</f>
        <v>90000</v>
      </c>
      <c r="H96" s="36" t="s">
        <v>110</v>
      </c>
      <c r="I96" s="53">
        <f>I97</f>
        <v>90000</v>
      </c>
      <c r="J96" s="36" t="s">
        <v>110</v>
      </c>
    </row>
    <row r="97" spans="1:10" s="3" customFormat="1" ht="18.75" hidden="1" x14ac:dyDescent="0.2">
      <c r="A97" s="75"/>
      <c r="B97" s="51"/>
      <c r="C97" s="51"/>
      <c r="D97" s="51"/>
      <c r="E97" s="51" t="s">
        <v>20</v>
      </c>
      <c r="F97" s="52">
        <v>2021</v>
      </c>
      <c r="G97" s="53">
        <v>90000</v>
      </c>
      <c r="H97" s="36" t="s">
        <v>110</v>
      </c>
      <c r="I97" s="53">
        <v>90000</v>
      </c>
      <c r="J97" s="36" t="s">
        <v>110</v>
      </c>
    </row>
    <row r="98" spans="1:10" ht="21" hidden="1" customHeight="1" x14ac:dyDescent="0.2">
      <c r="A98" s="75">
        <v>1014030</v>
      </c>
      <c r="B98" s="51" t="s">
        <v>17</v>
      </c>
      <c r="C98" s="51" t="s">
        <v>18</v>
      </c>
      <c r="D98" s="51" t="s">
        <v>19</v>
      </c>
      <c r="E98" s="51"/>
      <c r="F98" s="36" t="s">
        <v>110</v>
      </c>
      <c r="G98" s="53">
        <f>G99</f>
        <v>50000</v>
      </c>
      <c r="H98" s="36" t="s">
        <v>110</v>
      </c>
      <c r="I98" s="53">
        <f>I99</f>
        <v>50000</v>
      </c>
      <c r="J98" s="36" t="s">
        <v>110</v>
      </c>
    </row>
    <row r="99" spans="1:10" ht="18" hidden="1" customHeight="1" x14ac:dyDescent="0.2">
      <c r="A99" s="75"/>
      <c r="B99" s="51"/>
      <c r="C99" s="51"/>
      <c r="D99" s="51"/>
      <c r="E99" s="51" t="s">
        <v>20</v>
      </c>
      <c r="F99" s="56">
        <v>2021</v>
      </c>
      <c r="G99" s="53">
        <v>50000</v>
      </c>
      <c r="H99" s="36" t="s">
        <v>110</v>
      </c>
      <c r="I99" s="53">
        <v>50000</v>
      </c>
      <c r="J99" s="36" t="s">
        <v>110</v>
      </c>
    </row>
    <row r="100" spans="1:10" s="29" customFormat="1" ht="23.25" customHeight="1" x14ac:dyDescent="0.2">
      <c r="A100" s="76" t="s">
        <v>36</v>
      </c>
      <c r="B100" s="76" t="s">
        <v>36</v>
      </c>
      <c r="C100" s="76" t="s">
        <v>36</v>
      </c>
      <c r="D100" s="77" t="s">
        <v>35</v>
      </c>
      <c r="E100" s="77" t="s">
        <v>36</v>
      </c>
      <c r="F100" s="76" t="s">
        <v>36</v>
      </c>
      <c r="G100" s="49">
        <f>G14+G94</f>
        <v>55914647</v>
      </c>
      <c r="H100" s="78" t="s">
        <v>36</v>
      </c>
      <c r="I100" s="49">
        <f>I14+I94</f>
        <v>42862576</v>
      </c>
      <c r="J100" s="78" t="s">
        <v>36</v>
      </c>
    </row>
    <row r="101" spans="1:10" x14ac:dyDescent="0.2">
      <c r="J101" s="84"/>
    </row>
    <row r="102" spans="1:10" ht="18.75" customHeight="1" x14ac:dyDescent="0.2">
      <c r="A102" s="92"/>
      <c r="B102" s="92"/>
      <c r="C102" s="92"/>
      <c r="D102" s="92"/>
      <c r="E102" s="92"/>
      <c r="F102" s="92"/>
      <c r="G102" s="92"/>
      <c r="H102" s="92"/>
      <c r="I102" s="92"/>
      <c r="J102" s="92"/>
    </row>
    <row r="103" spans="1:10" ht="18.75" customHeight="1" x14ac:dyDescent="0.3">
      <c r="A103" s="17" t="s">
        <v>37</v>
      </c>
      <c r="B103" s="17"/>
      <c r="C103" s="16"/>
      <c r="D103" s="16"/>
      <c r="E103" s="17"/>
      <c r="F103" s="16"/>
      <c r="G103" s="16"/>
      <c r="I103" s="17" t="s">
        <v>113</v>
      </c>
    </row>
  </sheetData>
  <mergeCells count="8">
    <mergeCell ref="A9:J9"/>
    <mergeCell ref="A102:J102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0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tabSelected="1" zoomScaleNormal="100" workbookViewId="0">
      <pane xSplit="5" ySplit="13" topLeftCell="F56" activePane="bottomRight" state="frozen"/>
      <selection pane="topRight" activeCell="F1" sqref="F1"/>
      <selection pane="bottomLeft" activeCell="A14" sqref="A14"/>
      <selection pane="bottomRight" activeCell="G87" sqref="G8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158</v>
      </c>
      <c r="H1" s="24"/>
      <c r="I1" s="24"/>
      <c r="J1" s="24"/>
    </row>
    <row r="2" spans="1:11" ht="16.149999999999999" customHeight="1" x14ac:dyDescent="0.25">
      <c r="G2" s="94" t="s">
        <v>47</v>
      </c>
      <c r="H2" s="94"/>
      <c r="I2" s="94"/>
      <c r="J2" s="94"/>
      <c r="K2" s="24"/>
    </row>
    <row r="3" spans="1:11" ht="16.149999999999999" customHeight="1" x14ac:dyDescent="0.25">
      <c r="G3" s="94" t="s">
        <v>48</v>
      </c>
      <c r="H3" s="94"/>
      <c r="I3" s="94"/>
      <c r="J3" s="94"/>
      <c r="K3" s="24"/>
    </row>
    <row r="4" spans="1:11" ht="19.149999999999999" customHeight="1" x14ac:dyDescent="0.25">
      <c r="G4" s="99" t="s">
        <v>39</v>
      </c>
      <c r="H4" s="99"/>
      <c r="I4" s="99"/>
      <c r="J4" s="99"/>
    </row>
    <row r="5" spans="1:11" ht="9" customHeight="1" x14ac:dyDescent="0.2"/>
    <row r="6" spans="1:11" ht="18.75" x14ac:dyDescent="0.3">
      <c r="A6" s="93" t="s">
        <v>49</v>
      </c>
      <c r="B6" s="93"/>
      <c r="C6" s="93"/>
      <c r="D6" s="93"/>
      <c r="E6" s="93"/>
      <c r="F6" s="93"/>
      <c r="G6" s="93"/>
      <c r="H6" s="93"/>
      <c r="I6" s="93"/>
      <c r="J6" s="93"/>
    </row>
    <row r="7" spans="1:11" ht="22.15" customHeight="1" x14ac:dyDescent="0.3">
      <c r="A7" s="93" t="s">
        <v>50</v>
      </c>
      <c r="B7" s="93"/>
      <c r="C7" s="93"/>
      <c r="D7" s="93"/>
      <c r="E7" s="93"/>
      <c r="F7" s="93"/>
      <c r="G7" s="93"/>
      <c r="H7" s="93"/>
      <c r="I7" s="93"/>
      <c r="J7" s="93"/>
    </row>
    <row r="8" spans="1:11" s="18" customFormat="1" ht="18.75" x14ac:dyDescent="0.3">
      <c r="A8" s="93" t="s">
        <v>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1" s="18" customFormat="1" ht="18.75" x14ac:dyDescent="0.3">
      <c r="A9" s="93" t="s">
        <v>1</v>
      </c>
      <c r="B9" s="100"/>
      <c r="C9" s="100"/>
      <c r="D9" s="100"/>
      <c r="E9" s="100"/>
      <c r="F9" s="100"/>
      <c r="G9" s="100"/>
      <c r="H9" s="100"/>
      <c r="I9" s="100"/>
      <c r="J9" s="100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52153890</v>
      </c>
      <c r="H14" s="37" t="s">
        <v>110</v>
      </c>
      <c r="I14" s="49">
        <f>I15</f>
        <v>39101819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G16+G17+G18+G19+G21+G22+G23+G25+G26+G40+G43+G45+G56+G76+G79+G83+G85+G87+G92+G99+G24</f>
        <v>52153890</v>
      </c>
      <c r="H15" s="36" t="s">
        <v>110</v>
      </c>
      <c r="I15" s="49">
        <f>I16+I17+I18+I19+I21+I22+I23+I25+I26+I40+I43+I45+I56+I76+I79+I83+I85+I87+I92+I99+I24</f>
        <v>39101819</v>
      </c>
      <c r="J15" s="36" t="s">
        <v>110</v>
      </c>
    </row>
    <row r="16" spans="1:11" ht="71.25" customHeight="1" x14ac:dyDescent="0.2">
      <c r="A16" s="50" t="s">
        <v>141</v>
      </c>
      <c r="B16" s="51" t="s">
        <v>142</v>
      </c>
      <c r="C16" s="51" t="s">
        <v>143</v>
      </c>
      <c r="D16" s="30" t="s">
        <v>144</v>
      </c>
      <c r="E16" s="30" t="s">
        <v>20</v>
      </c>
      <c r="F16" s="52">
        <v>2021</v>
      </c>
      <c r="G16" s="53">
        <f>23560+32000</f>
        <v>55560</v>
      </c>
      <c r="H16" s="36" t="s">
        <v>110</v>
      </c>
      <c r="I16" s="53">
        <f>23560+32000</f>
        <v>55560</v>
      </c>
      <c r="J16" s="36" t="s">
        <v>110</v>
      </c>
    </row>
    <row r="17" spans="1:11" ht="20.25" customHeight="1" x14ac:dyDescent="0.2">
      <c r="A17" s="50" t="s">
        <v>119</v>
      </c>
      <c r="B17" s="51" t="s">
        <v>120</v>
      </c>
      <c r="C17" s="51" t="s">
        <v>121</v>
      </c>
      <c r="D17" s="30" t="s">
        <v>122</v>
      </c>
      <c r="E17" s="30" t="s">
        <v>20</v>
      </c>
      <c r="F17" s="52">
        <v>2021</v>
      </c>
      <c r="G17" s="53">
        <f>80000+39590</f>
        <v>119590</v>
      </c>
      <c r="H17" s="36" t="s">
        <v>110</v>
      </c>
      <c r="I17" s="53">
        <f>80000+39590</f>
        <v>119590</v>
      </c>
      <c r="J17" s="36" t="s">
        <v>110</v>
      </c>
    </row>
    <row r="18" spans="1:11" ht="29.45" customHeight="1" x14ac:dyDescent="0.2">
      <c r="A18" s="50" t="s">
        <v>52</v>
      </c>
      <c r="B18" s="51" t="s">
        <v>53</v>
      </c>
      <c r="C18" s="51" t="s">
        <v>54</v>
      </c>
      <c r="D18" s="30" t="s">
        <v>55</v>
      </c>
      <c r="E18" s="30" t="s">
        <v>20</v>
      </c>
      <c r="F18" s="52">
        <v>2021</v>
      </c>
      <c r="G18" s="53">
        <f>80000-80000+45790+55000</f>
        <v>100790</v>
      </c>
      <c r="H18" s="36" t="s">
        <v>110</v>
      </c>
      <c r="I18" s="53">
        <f>80000-80000+45790+55000</f>
        <v>100790</v>
      </c>
      <c r="J18" s="36" t="s">
        <v>110</v>
      </c>
    </row>
    <row r="19" spans="1:11" ht="29.45" customHeight="1" x14ac:dyDescent="0.2">
      <c r="A19" s="50" t="s">
        <v>117</v>
      </c>
      <c r="B19" s="51" t="s">
        <v>118</v>
      </c>
      <c r="C19" s="51" t="s">
        <v>54</v>
      </c>
      <c r="D19" s="51" t="s">
        <v>55</v>
      </c>
      <c r="E19" s="30" t="s">
        <v>20</v>
      </c>
      <c r="F19" s="52">
        <v>2021</v>
      </c>
      <c r="G19" s="53">
        <f>385000+82040+33700</f>
        <v>500740</v>
      </c>
      <c r="H19" s="36" t="s">
        <v>110</v>
      </c>
      <c r="I19" s="53">
        <f>385000+82040+33700</f>
        <v>500740</v>
      </c>
      <c r="J19" s="36" t="s">
        <v>110</v>
      </c>
    </row>
    <row r="20" spans="1:11" ht="29.45" customHeight="1" x14ac:dyDescent="0.2">
      <c r="A20" s="81"/>
      <c r="B20" s="82"/>
      <c r="C20" s="82"/>
      <c r="D20" s="82"/>
      <c r="E20" s="31" t="s">
        <v>111</v>
      </c>
      <c r="F20" s="52"/>
      <c r="G20" s="53">
        <f>385000+82040+33700</f>
        <v>500740</v>
      </c>
      <c r="H20" s="36"/>
      <c r="I20" s="53">
        <f>385000+82040+33700</f>
        <v>500740</v>
      </c>
      <c r="J20" s="36"/>
    </row>
    <row r="21" spans="1:11" ht="28.9" hidden="1" customHeight="1" x14ac:dyDescent="0.2">
      <c r="A21" s="50" t="s">
        <v>56</v>
      </c>
      <c r="B21" s="51" t="s">
        <v>57</v>
      </c>
      <c r="C21" s="51" t="s">
        <v>58</v>
      </c>
      <c r="D21" s="30" t="s">
        <v>59</v>
      </c>
      <c r="E21" s="30" t="s">
        <v>20</v>
      </c>
      <c r="F21" s="52">
        <v>2021</v>
      </c>
      <c r="G21" s="53">
        <v>50000</v>
      </c>
      <c r="H21" s="36" t="s">
        <v>110</v>
      </c>
      <c r="I21" s="53">
        <v>50000</v>
      </c>
      <c r="J21" s="36" t="s">
        <v>110</v>
      </c>
    </row>
    <row r="22" spans="1:11" ht="66" hidden="1" customHeight="1" x14ac:dyDescent="0.2">
      <c r="A22" s="50" t="s">
        <v>132</v>
      </c>
      <c r="B22" s="51" t="s">
        <v>133</v>
      </c>
      <c r="C22" s="51" t="s">
        <v>58</v>
      </c>
      <c r="D22" s="30" t="s">
        <v>134</v>
      </c>
      <c r="E22" s="30" t="s">
        <v>20</v>
      </c>
      <c r="F22" s="52">
        <v>2021</v>
      </c>
      <c r="G22" s="53">
        <f>29142</f>
        <v>29142</v>
      </c>
      <c r="H22" s="36" t="s">
        <v>110</v>
      </c>
      <c r="I22" s="53">
        <f>29142</f>
        <v>29142</v>
      </c>
      <c r="J22" s="36" t="s">
        <v>110</v>
      </c>
    </row>
    <row r="23" spans="1:11" ht="66" hidden="1" customHeight="1" x14ac:dyDescent="0.2">
      <c r="A23" s="86" t="s">
        <v>136</v>
      </c>
      <c r="B23" s="86" t="s">
        <v>137</v>
      </c>
      <c r="C23" s="87" t="s">
        <v>58</v>
      </c>
      <c r="D23" s="85" t="s">
        <v>138</v>
      </c>
      <c r="E23" s="30" t="s">
        <v>20</v>
      </c>
      <c r="F23" s="52">
        <v>2021</v>
      </c>
      <c r="G23" s="53">
        <f>234123</f>
        <v>234123</v>
      </c>
      <c r="H23" s="36" t="s">
        <v>110</v>
      </c>
      <c r="I23" s="53">
        <f>234123</f>
        <v>234123</v>
      </c>
      <c r="J23" s="36" t="s">
        <v>110</v>
      </c>
    </row>
    <row r="24" spans="1:11" ht="66" customHeight="1" x14ac:dyDescent="0.2">
      <c r="A24" s="86" t="s">
        <v>155</v>
      </c>
      <c r="B24" s="86" t="s">
        <v>156</v>
      </c>
      <c r="C24" s="87" t="s">
        <v>58</v>
      </c>
      <c r="D24" s="85" t="s">
        <v>157</v>
      </c>
      <c r="E24" s="30" t="s">
        <v>20</v>
      </c>
      <c r="F24" s="52">
        <v>2021</v>
      </c>
      <c r="G24" s="53">
        <f>32000-4549</f>
        <v>27451</v>
      </c>
      <c r="H24" s="36" t="s">
        <v>110</v>
      </c>
      <c r="I24" s="53">
        <f>32000-4549</f>
        <v>27451</v>
      </c>
      <c r="J24" s="36" t="s">
        <v>110</v>
      </c>
    </row>
    <row r="25" spans="1:11" ht="24.6" customHeight="1" x14ac:dyDescent="0.2">
      <c r="A25" s="50" t="s">
        <v>21</v>
      </c>
      <c r="B25" s="51" t="s">
        <v>22</v>
      </c>
      <c r="C25" s="51" t="s">
        <v>23</v>
      </c>
      <c r="D25" s="30" t="s">
        <v>24</v>
      </c>
      <c r="E25" s="30" t="s">
        <v>20</v>
      </c>
      <c r="F25" s="52">
        <v>2021</v>
      </c>
      <c r="G25" s="53">
        <f>200000+550000+1400000+50000+190400</f>
        <v>2390400</v>
      </c>
      <c r="H25" s="36" t="s">
        <v>110</v>
      </c>
      <c r="I25" s="53">
        <f>200000+550000+1400000+50000+190400</f>
        <v>2390400</v>
      </c>
      <c r="J25" s="36" t="s">
        <v>110</v>
      </c>
    </row>
    <row r="26" spans="1:11" ht="32.450000000000003" customHeight="1" x14ac:dyDescent="0.2">
      <c r="A26" s="54" t="s">
        <v>117</v>
      </c>
      <c r="B26" s="55" t="s">
        <v>118</v>
      </c>
      <c r="C26" s="55" t="s">
        <v>54</v>
      </c>
      <c r="D26" s="55" t="s">
        <v>55</v>
      </c>
      <c r="E26" s="59"/>
      <c r="F26" s="39" t="s">
        <v>110</v>
      </c>
      <c r="G26" s="49">
        <f>SUM(G27:G37)-G28-G30-G32-G34</f>
        <v>8288618</v>
      </c>
      <c r="H26" s="39" t="s">
        <v>110</v>
      </c>
      <c r="I26" s="49">
        <f>SUM(I27:I37)-I28-I30-I32-I34</f>
        <v>8203961</v>
      </c>
      <c r="J26" s="39" t="s">
        <v>110</v>
      </c>
    </row>
    <row r="27" spans="1:11" ht="45.6" customHeight="1" x14ac:dyDescent="0.2">
      <c r="A27" s="81"/>
      <c r="B27" s="82"/>
      <c r="C27" s="82"/>
      <c r="D27" s="82"/>
      <c r="E27" s="31" t="s">
        <v>116</v>
      </c>
      <c r="F27" s="65">
        <v>2021</v>
      </c>
      <c r="G27" s="53">
        <f>1300000+120000</f>
        <v>1420000</v>
      </c>
      <c r="H27" s="57">
        <v>0</v>
      </c>
      <c r="I27" s="53">
        <f t="shared" ref="I27:I28" si="0">1300000+120000</f>
        <v>1420000</v>
      </c>
      <c r="J27" s="66">
        <v>100</v>
      </c>
    </row>
    <row r="28" spans="1:11" ht="31.15" customHeight="1" x14ac:dyDescent="0.2">
      <c r="A28" s="81"/>
      <c r="B28" s="82"/>
      <c r="C28" s="82"/>
      <c r="D28" s="82"/>
      <c r="E28" s="31" t="s">
        <v>111</v>
      </c>
      <c r="F28" s="65"/>
      <c r="G28" s="53">
        <f>1300000+120000</f>
        <v>1420000</v>
      </c>
      <c r="H28" s="57"/>
      <c r="I28" s="53">
        <f t="shared" si="0"/>
        <v>1420000</v>
      </c>
      <c r="J28" s="66"/>
    </row>
    <row r="29" spans="1:11" ht="42" customHeight="1" x14ac:dyDescent="0.2">
      <c r="A29" s="81"/>
      <c r="B29" s="82"/>
      <c r="C29" s="82"/>
      <c r="D29" s="82"/>
      <c r="E29" s="31" t="s">
        <v>96</v>
      </c>
      <c r="F29" s="65">
        <v>2021</v>
      </c>
      <c r="G29" s="53">
        <v>1792295</v>
      </c>
      <c r="H29" s="57">
        <v>0</v>
      </c>
      <c r="I29" s="53">
        <f>1550000+19000+207504</f>
        <v>1776504</v>
      </c>
      <c r="J29" s="66">
        <v>100</v>
      </c>
      <c r="K29" s="84"/>
    </row>
    <row r="30" spans="1:11" ht="31.15" customHeight="1" x14ac:dyDescent="0.2">
      <c r="A30" s="81"/>
      <c r="B30" s="82"/>
      <c r="C30" s="82"/>
      <c r="D30" s="82"/>
      <c r="E30" s="31" t="s">
        <v>111</v>
      </c>
      <c r="F30" s="65"/>
      <c r="G30" s="53">
        <f>1550000+19000+207504</f>
        <v>1776504</v>
      </c>
      <c r="H30" s="57"/>
      <c r="I30" s="53">
        <f>1550000+19000+207504</f>
        <v>1776504</v>
      </c>
      <c r="J30" s="66"/>
    </row>
    <row r="31" spans="1:11" ht="45" customHeight="1" x14ac:dyDescent="0.2">
      <c r="A31" s="81"/>
      <c r="B31" s="82"/>
      <c r="C31" s="82"/>
      <c r="D31" s="82"/>
      <c r="E31" s="31" t="s">
        <v>98</v>
      </c>
      <c r="F31" s="65" t="s">
        <v>97</v>
      </c>
      <c r="G31" s="53">
        <v>1810793</v>
      </c>
      <c r="H31" s="57">
        <v>17.3</v>
      </c>
      <c r="I31" s="53">
        <f>1523000+287793</f>
        <v>1810793</v>
      </c>
      <c r="J31" s="66">
        <v>100</v>
      </c>
      <c r="K31" s="84"/>
    </row>
    <row r="32" spans="1:11" ht="31.15" customHeight="1" x14ac:dyDescent="0.2">
      <c r="A32" s="81"/>
      <c r="B32" s="82"/>
      <c r="C32" s="82"/>
      <c r="D32" s="82"/>
      <c r="E32" s="31" t="s">
        <v>111</v>
      </c>
      <c r="F32" s="65"/>
      <c r="G32" s="53">
        <f>1523000+287793</f>
        <v>1810793</v>
      </c>
      <c r="H32" s="57"/>
      <c r="I32" s="53">
        <f>1523000+287793</f>
        <v>1810793</v>
      </c>
      <c r="J32" s="66"/>
    </row>
    <row r="33" spans="1:11" ht="59.45" customHeight="1" x14ac:dyDescent="0.2">
      <c r="A33" s="81"/>
      <c r="B33" s="82"/>
      <c r="C33" s="82"/>
      <c r="D33" s="82"/>
      <c r="E33" s="31" t="s">
        <v>99</v>
      </c>
      <c r="F33" s="65" t="s">
        <v>97</v>
      </c>
      <c r="G33" s="53">
        <f>2000000+68866-216697</f>
        <v>1852169</v>
      </c>
      <c r="H33" s="57">
        <v>3.4</v>
      </c>
      <c r="I33" s="53">
        <f>2000000-216697</f>
        <v>1783303</v>
      </c>
      <c r="J33" s="66">
        <v>100</v>
      </c>
      <c r="K33" s="84"/>
    </row>
    <row r="34" spans="1:11" ht="31.15" customHeight="1" x14ac:dyDescent="0.2">
      <c r="A34" s="81"/>
      <c r="B34" s="82"/>
      <c r="C34" s="82"/>
      <c r="D34" s="82"/>
      <c r="E34" s="31" t="s">
        <v>111</v>
      </c>
      <c r="F34" s="65"/>
      <c r="G34" s="53">
        <f>2000000-216697</f>
        <v>1783303</v>
      </c>
      <c r="H34" s="57"/>
      <c r="I34" s="53">
        <f>2000000-216697</f>
        <v>1783303</v>
      </c>
      <c r="J34" s="66"/>
    </row>
    <row r="35" spans="1:11" ht="38.450000000000003" hidden="1" customHeight="1" x14ac:dyDescent="0.2">
      <c r="A35" s="81"/>
      <c r="B35" s="82"/>
      <c r="C35" s="82"/>
      <c r="D35" s="82"/>
      <c r="E35" s="31" t="s">
        <v>100</v>
      </c>
      <c r="F35" s="65">
        <v>2021</v>
      </c>
      <c r="G35" s="53">
        <f>2997361-139000-2858361</f>
        <v>0</v>
      </c>
      <c r="H35" s="57">
        <v>0</v>
      </c>
      <c r="I35" s="53">
        <f>2997361-139000-2858361</f>
        <v>0</v>
      </c>
      <c r="J35" s="66"/>
    </row>
    <row r="36" spans="1:11" ht="31.15" hidden="1" customHeight="1" x14ac:dyDescent="0.2">
      <c r="A36" s="81"/>
      <c r="B36" s="82"/>
      <c r="C36" s="82"/>
      <c r="D36" s="82"/>
      <c r="E36" s="31" t="s">
        <v>111</v>
      </c>
      <c r="F36" s="65"/>
      <c r="G36" s="53">
        <f>2997361-139000-2858361</f>
        <v>0</v>
      </c>
      <c r="H36" s="57"/>
      <c r="I36" s="53">
        <f>2997361-139000-2858361</f>
        <v>0</v>
      </c>
      <c r="J36" s="66"/>
    </row>
    <row r="37" spans="1:11" ht="56.25" customHeight="1" x14ac:dyDescent="0.2">
      <c r="A37" s="81"/>
      <c r="B37" s="82"/>
      <c r="C37" s="82"/>
      <c r="D37" s="82"/>
      <c r="E37" s="31" t="s">
        <v>140</v>
      </c>
      <c r="F37" s="65">
        <v>2021</v>
      </c>
      <c r="G37" s="53">
        <f>2997361-139000-1445000</f>
        <v>1413361</v>
      </c>
      <c r="H37" s="57">
        <v>0</v>
      </c>
      <c r="I37" s="53">
        <f>2997361-139000-1445000</f>
        <v>1413361</v>
      </c>
      <c r="J37" s="66">
        <v>100</v>
      </c>
    </row>
    <row r="38" spans="1:11" ht="31.15" customHeight="1" x14ac:dyDescent="0.2">
      <c r="A38" s="81"/>
      <c r="B38" s="82"/>
      <c r="C38" s="82"/>
      <c r="D38" s="82"/>
      <c r="E38" s="31" t="s">
        <v>111</v>
      </c>
      <c r="F38" s="65"/>
      <c r="G38" s="53">
        <f>2997361-139000-1445000</f>
        <v>1413361</v>
      </c>
      <c r="H38" s="57"/>
      <c r="I38" s="53">
        <f>2997361-139000-1445000</f>
        <v>1413361</v>
      </c>
      <c r="J38" s="66"/>
    </row>
    <row r="39" spans="1:11" ht="18.75" hidden="1" customHeight="1" x14ac:dyDescent="0.2">
      <c r="A39" s="50"/>
      <c r="B39" s="51"/>
      <c r="C39" s="51"/>
      <c r="D39" s="30"/>
      <c r="E39" s="30"/>
      <c r="F39" s="52"/>
      <c r="G39" s="53"/>
      <c r="H39" s="36"/>
      <c r="I39" s="53"/>
      <c r="J39" s="36"/>
    </row>
    <row r="40" spans="1:11" s="43" customFormat="1" ht="33.6" customHeight="1" x14ac:dyDescent="0.2">
      <c r="A40" s="54" t="s">
        <v>60</v>
      </c>
      <c r="B40" s="55" t="s">
        <v>61</v>
      </c>
      <c r="C40" s="55" t="s">
        <v>62</v>
      </c>
      <c r="D40" s="55" t="s">
        <v>63</v>
      </c>
      <c r="E40" s="55"/>
      <c r="F40" s="39" t="s">
        <v>110</v>
      </c>
      <c r="G40" s="49">
        <f>SUM(G41:G42)</f>
        <v>168000</v>
      </c>
      <c r="H40" s="39" t="s">
        <v>110</v>
      </c>
      <c r="I40" s="49">
        <f>SUM(I41:I42)</f>
        <v>168000</v>
      </c>
      <c r="J40" s="39" t="s">
        <v>110</v>
      </c>
    </row>
    <row r="41" spans="1:11" ht="23.45" customHeight="1" x14ac:dyDescent="0.2">
      <c r="A41" s="50"/>
      <c r="B41" s="51"/>
      <c r="C41" s="51"/>
      <c r="D41" s="51"/>
      <c r="E41" s="30" t="s">
        <v>108</v>
      </c>
      <c r="F41" s="65">
        <v>2021</v>
      </c>
      <c r="G41" s="53">
        <f>200000-82000</f>
        <v>118000</v>
      </c>
      <c r="H41" s="57">
        <v>0</v>
      </c>
      <c r="I41" s="53">
        <f>200000-82000</f>
        <v>118000</v>
      </c>
      <c r="J41" s="58">
        <v>100</v>
      </c>
    </row>
    <row r="42" spans="1:11" ht="24.6" customHeight="1" x14ac:dyDescent="0.2">
      <c r="A42" s="50"/>
      <c r="B42" s="51"/>
      <c r="C42" s="51"/>
      <c r="D42" s="51"/>
      <c r="E42" s="30" t="s">
        <v>93</v>
      </c>
      <c r="F42" s="65">
        <v>2021</v>
      </c>
      <c r="G42" s="53">
        <f>50000</f>
        <v>50000</v>
      </c>
      <c r="H42" s="57">
        <v>0</v>
      </c>
      <c r="I42" s="53">
        <v>50000</v>
      </c>
      <c r="J42" s="58">
        <v>100</v>
      </c>
    </row>
    <row r="43" spans="1:11" s="43" customFormat="1" ht="83.25" customHeight="1" x14ac:dyDescent="0.2">
      <c r="A43" s="54" t="s">
        <v>145</v>
      </c>
      <c r="B43" s="55" t="s">
        <v>146</v>
      </c>
      <c r="C43" s="55" t="s">
        <v>62</v>
      </c>
      <c r="D43" s="55" t="s">
        <v>147</v>
      </c>
      <c r="E43" s="55"/>
      <c r="F43" s="39" t="s">
        <v>110</v>
      </c>
      <c r="G43" s="49">
        <f>G44</f>
        <v>432977</v>
      </c>
      <c r="H43" s="39" t="s">
        <v>110</v>
      </c>
      <c r="I43" s="49">
        <f>I44</f>
        <v>432977</v>
      </c>
      <c r="J43" s="39" t="s">
        <v>110</v>
      </c>
    </row>
    <row r="44" spans="1:11" ht="23.45" customHeight="1" x14ac:dyDescent="0.2">
      <c r="A44" s="50"/>
      <c r="B44" s="51"/>
      <c r="C44" s="51"/>
      <c r="D44" s="51"/>
      <c r="E44" s="30" t="s">
        <v>93</v>
      </c>
      <c r="F44" s="65">
        <v>2021</v>
      </c>
      <c r="G44" s="53">
        <f>418345+14632</f>
        <v>432977</v>
      </c>
      <c r="H44" s="57">
        <v>0</v>
      </c>
      <c r="I44" s="53">
        <f>418345+14632</f>
        <v>432977</v>
      </c>
      <c r="J44" s="58">
        <v>100</v>
      </c>
    </row>
    <row r="45" spans="1:11" s="43" customFormat="1" ht="31.15" customHeight="1" x14ac:dyDescent="0.2">
      <c r="A45" s="54" t="s">
        <v>64</v>
      </c>
      <c r="B45" s="55" t="s">
        <v>65</v>
      </c>
      <c r="C45" s="55" t="s">
        <v>27</v>
      </c>
      <c r="D45" s="55" t="s">
        <v>66</v>
      </c>
      <c r="E45" s="59"/>
      <c r="F45" s="39" t="s">
        <v>110</v>
      </c>
      <c r="G45" s="60">
        <f>SUM(G46:G55)</f>
        <v>15431430</v>
      </c>
      <c r="H45" s="44" t="s">
        <v>110</v>
      </c>
      <c r="I45" s="60">
        <f>SUM(I46:I55)</f>
        <v>8867030</v>
      </c>
      <c r="J45" s="39" t="s">
        <v>110</v>
      </c>
    </row>
    <row r="46" spans="1:11" ht="20.45" customHeight="1" x14ac:dyDescent="0.2">
      <c r="A46" s="50"/>
      <c r="B46" s="51"/>
      <c r="C46" s="51"/>
      <c r="D46" s="51"/>
      <c r="E46" s="30" t="s">
        <v>68</v>
      </c>
      <c r="F46" s="56">
        <v>2021</v>
      </c>
      <c r="G46" s="53">
        <v>2967000</v>
      </c>
      <c r="H46" s="57">
        <v>0</v>
      </c>
      <c r="I46" s="53">
        <v>1500000</v>
      </c>
      <c r="J46" s="58">
        <v>100</v>
      </c>
    </row>
    <row r="47" spans="1:11" ht="20.45" customHeight="1" x14ac:dyDescent="0.2">
      <c r="A47" s="50"/>
      <c r="B47" s="51"/>
      <c r="C47" s="51"/>
      <c r="D47" s="51"/>
      <c r="E47" s="30" t="s">
        <v>69</v>
      </c>
      <c r="F47" s="56">
        <v>2021</v>
      </c>
      <c r="G47" s="53">
        <v>5792000</v>
      </c>
      <c r="H47" s="57">
        <v>0</v>
      </c>
      <c r="I47" s="53">
        <v>2000000</v>
      </c>
      <c r="J47" s="58">
        <v>100</v>
      </c>
    </row>
    <row r="48" spans="1:11" ht="31.15" customHeight="1" x14ac:dyDescent="0.2">
      <c r="A48" s="50"/>
      <c r="B48" s="51"/>
      <c r="C48" s="51"/>
      <c r="D48" s="51"/>
      <c r="E48" s="30" t="s">
        <v>67</v>
      </c>
      <c r="F48" s="56">
        <v>2021</v>
      </c>
      <c r="G48" s="53">
        <v>2000000</v>
      </c>
      <c r="H48" s="57">
        <v>0</v>
      </c>
      <c r="I48" s="53">
        <v>2000000</v>
      </c>
      <c r="J48" s="58">
        <v>100</v>
      </c>
    </row>
    <row r="49" spans="1:11" ht="28.9" customHeight="1" x14ac:dyDescent="0.2">
      <c r="A49" s="50"/>
      <c r="B49" s="51"/>
      <c r="C49" s="51"/>
      <c r="D49" s="51"/>
      <c r="E49" s="30" t="s">
        <v>70</v>
      </c>
      <c r="F49" s="56">
        <v>2021</v>
      </c>
      <c r="G49" s="53">
        <f>2800000-60000-55000-200000-1666320</f>
        <v>818680</v>
      </c>
      <c r="H49" s="57">
        <v>0</v>
      </c>
      <c r="I49" s="53">
        <f>2800000-60000-55000-200000-1666320</f>
        <v>818680</v>
      </c>
      <c r="J49" s="58">
        <v>100</v>
      </c>
    </row>
    <row r="50" spans="1:11" ht="34.15" customHeight="1" x14ac:dyDescent="0.2">
      <c r="A50" s="81"/>
      <c r="B50" s="82"/>
      <c r="C50" s="82"/>
      <c r="D50" s="82"/>
      <c r="E50" s="83" t="s">
        <v>114</v>
      </c>
      <c r="F50" s="56">
        <v>2021</v>
      </c>
      <c r="G50" s="53">
        <v>50000</v>
      </c>
      <c r="H50" s="57">
        <v>0</v>
      </c>
      <c r="I50" s="53">
        <v>50000</v>
      </c>
      <c r="J50" s="58">
        <v>100</v>
      </c>
    </row>
    <row r="51" spans="1:11" ht="34.15" customHeight="1" x14ac:dyDescent="0.2">
      <c r="A51" s="81"/>
      <c r="B51" s="82"/>
      <c r="C51" s="82"/>
      <c r="D51" s="82"/>
      <c r="E51" s="30" t="s">
        <v>139</v>
      </c>
      <c r="F51" s="56">
        <v>2021</v>
      </c>
      <c r="G51" s="53">
        <v>1321338</v>
      </c>
      <c r="H51" s="57">
        <v>0</v>
      </c>
      <c r="I51" s="53">
        <f>15938</f>
        <v>15938</v>
      </c>
      <c r="J51" s="58">
        <v>100</v>
      </c>
    </row>
    <row r="52" spans="1:11" ht="39.75" customHeight="1" x14ac:dyDescent="0.2">
      <c r="A52" s="81"/>
      <c r="B52" s="82"/>
      <c r="C52" s="82"/>
      <c r="D52" s="82"/>
      <c r="E52" s="30" t="s">
        <v>148</v>
      </c>
      <c r="F52" s="56">
        <v>2021</v>
      </c>
      <c r="G52" s="53">
        <f>15000+137415</f>
        <v>152415</v>
      </c>
      <c r="H52" s="57">
        <v>0</v>
      </c>
      <c r="I52" s="53">
        <f>15000+137415</f>
        <v>152415</v>
      </c>
      <c r="J52" s="58">
        <v>100</v>
      </c>
    </row>
    <row r="53" spans="1:11" ht="40.5" customHeight="1" x14ac:dyDescent="0.2">
      <c r="A53" s="81"/>
      <c r="B53" s="82"/>
      <c r="C53" s="82"/>
      <c r="D53" s="82"/>
      <c r="E53" s="30" t="s">
        <v>153</v>
      </c>
      <c r="F53" s="56">
        <v>2021</v>
      </c>
      <c r="G53" s="53">
        <f>8000</f>
        <v>8000</v>
      </c>
      <c r="H53" s="57">
        <v>0</v>
      </c>
      <c r="I53" s="53">
        <f>8000</f>
        <v>8000</v>
      </c>
      <c r="J53" s="58">
        <v>100</v>
      </c>
    </row>
    <row r="54" spans="1:11" ht="68.25" customHeight="1" x14ac:dyDescent="0.2">
      <c r="A54" s="81"/>
      <c r="B54" s="82"/>
      <c r="C54" s="82"/>
      <c r="D54" s="82"/>
      <c r="E54" s="30" t="s">
        <v>154</v>
      </c>
      <c r="F54" s="56">
        <v>2021</v>
      </c>
      <c r="G54" s="53">
        <f>30000</f>
        <v>30000</v>
      </c>
      <c r="H54" s="57">
        <v>0</v>
      </c>
      <c r="I54" s="53">
        <f>30000</f>
        <v>30000</v>
      </c>
      <c r="J54" s="58">
        <v>100</v>
      </c>
    </row>
    <row r="55" spans="1:11" ht="25.15" customHeight="1" x14ac:dyDescent="0.2">
      <c r="A55" s="81"/>
      <c r="B55" s="82"/>
      <c r="C55" s="82"/>
      <c r="D55" s="82"/>
      <c r="E55" s="30" t="s">
        <v>115</v>
      </c>
      <c r="F55" s="56">
        <v>2021</v>
      </c>
      <c r="G55" s="53">
        <f>4050000-39150-15938-1512500-15000-137415-8000-30000</f>
        <v>2291997</v>
      </c>
      <c r="H55" s="57">
        <v>0</v>
      </c>
      <c r="I55" s="53">
        <f>4050000-39150-15938-1512500-15000-137415-8000-30000</f>
        <v>2291997</v>
      </c>
      <c r="J55" s="58">
        <v>100</v>
      </c>
    </row>
    <row r="56" spans="1:11" s="43" customFormat="1" ht="22.9" customHeight="1" x14ac:dyDescent="0.2">
      <c r="A56" s="61" t="s">
        <v>25</v>
      </c>
      <c r="B56" s="62" t="s">
        <v>26</v>
      </c>
      <c r="C56" s="62" t="s">
        <v>27</v>
      </c>
      <c r="D56" s="91" t="s">
        <v>42</v>
      </c>
      <c r="E56" s="42"/>
      <c r="F56" s="39" t="s">
        <v>110</v>
      </c>
      <c r="G56" s="49">
        <f>SUM(G57:G75)-G62-G64-G66-G68-G70</f>
        <v>11987062</v>
      </c>
      <c r="H56" s="39" t="s">
        <v>110</v>
      </c>
      <c r="I56" s="49">
        <f>SUM(I57:I75)-I62-I64-I66-I68-I70</f>
        <v>7722055</v>
      </c>
      <c r="J56" s="39" t="s">
        <v>110</v>
      </c>
    </row>
    <row r="57" spans="1:11" ht="49.5" hidden="1" customHeight="1" x14ac:dyDescent="0.2">
      <c r="A57" s="50"/>
      <c r="B57" s="51"/>
      <c r="C57" s="51"/>
      <c r="D57" s="51"/>
      <c r="E57" s="51" t="s">
        <v>28</v>
      </c>
      <c r="F57" s="56" t="s">
        <v>29</v>
      </c>
      <c r="G57" s="53">
        <v>7291701</v>
      </c>
      <c r="H57" s="63">
        <v>19.600000000000001</v>
      </c>
      <c r="I57" s="53">
        <f>1396986+2403014</f>
        <v>3800000</v>
      </c>
      <c r="J57" s="58">
        <v>100</v>
      </c>
      <c r="K57" s="84"/>
    </row>
    <row r="58" spans="1:11" s="29" customFormat="1" ht="81" hidden="1" customHeight="1" x14ac:dyDescent="0.2">
      <c r="A58" s="50"/>
      <c r="B58" s="51"/>
      <c r="C58" s="51"/>
      <c r="D58" s="51"/>
      <c r="E58" s="64" t="s">
        <v>51</v>
      </c>
      <c r="F58" s="65" t="s">
        <v>29</v>
      </c>
      <c r="G58" s="53">
        <v>336095</v>
      </c>
      <c r="H58" s="57">
        <v>0</v>
      </c>
      <c r="I58" s="53">
        <v>336095</v>
      </c>
      <c r="J58" s="66">
        <v>100</v>
      </c>
    </row>
    <row r="59" spans="1:11" s="29" customFormat="1" ht="30.6" customHeight="1" x14ac:dyDescent="0.2">
      <c r="A59" s="50"/>
      <c r="B59" s="51"/>
      <c r="C59" s="51"/>
      <c r="D59" s="51"/>
      <c r="E59" s="31" t="s">
        <v>94</v>
      </c>
      <c r="F59" s="65">
        <v>2021</v>
      </c>
      <c r="G59" s="53">
        <f>4200000-3243040</f>
        <v>956960</v>
      </c>
      <c r="H59" s="57">
        <v>0</v>
      </c>
      <c r="I59" s="53">
        <f>4200000-3243040</f>
        <v>956960</v>
      </c>
      <c r="J59" s="66">
        <v>100</v>
      </c>
    </row>
    <row r="60" spans="1:11" s="29" customFormat="1" ht="30" hidden="1" customHeight="1" x14ac:dyDescent="0.2">
      <c r="A60" s="50"/>
      <c r="B60" s="51"/>
      <c r="C60" s="51"/>
      <c r="D60" s="51"/>
      <c r="E60" s="31" t="s">
        <v>95</v>
      </c>
      <c r="F60" s="65" t="s">
        <v>29</v>
      </c>
      <c r="G60" s="53">
        <f>2000000+64806</f>
        <v>2064806</v>
      </c>
      <c r="H60" s="57">
        <v>6.1</v>
      </c>
      <c r="I60" s="53">
        <f>2000000-208500-500000</f>
        <v>1291500</v>
      </c>
      <c r="J60" s="66">
        <v>100</v>
      </c>
      <c r="K60" s="84"/>
    </row>
    <row r="61" spans="1:11" s="29" customFormat="1" ht="43.9" hidden="1" customHeight="1" x14ac:dyDescent="0.2">
      <c r="A61" s="50"/>
      <c r="B61" s="51"/>
      <c r="C61" s="51"/>
      <c r="D61" s="51"/>
      <c r="E61" s="31" t="s">
        <v>116</v>
      </c>
      <c r="F61" s="65">
        <v>2021</v>
      </c>
      <c r="G61" s="53">
        <f>1300000-1300000</f>
        <v>0</v>
      </c>
      <c r="H61" s="57"/>
      <c r="I61" s="53">
        <f>1300000-1300000</f>
        <v>0</v>
      </c>
      <c r="J61" s="66"/>
    </row>
    <row r="62" spans="1:11" s="29" customFormat="1" ht="32.450000000000003" hidden="1" customHeight="1" x14ac:dyDescent="0.2">
      <c r="A62" s="50"/>
      <c r="B62" s="51"/>
      <c r="C62" s="51"/>
      <c r="D62" s="51"/>
      <c r="E62" s="31" t="s">
        <v>111</v>
      </c>
      <c r="F62" s="65"/>
      <c r="G62" s="53">
        <f>1300000-1300000</f>
        <v>0</v>
      </c>
      <c r="H62" s="57"/>
      <c r="I62" s="53">
        <f>1300000-1300000</f>
        <v>0</v>
      </c>
      <c r="J62" s="66"/>
    </row>
    <row r="63" spans="1:11" s="29" customFormat="1" ht="43.9" hidden="1" customHeight="1" x14ac:dyDescent="0.2">
      <c r="A63" s="50"/>
      <c r="B63" s="51"/>
      <c r="C63" s="51"/>
      <c r="D63" s="51"/>
      <c r="E63" s="31" t="s">
        <v>96</v>
      </c>
      <c r="F63" s="65">
        <v>2021</v>
      </c>
      <c r="G63" s="53">
        <f>1792295-1792295</f>
        <v>0</v>
      </c>
      <c r="H63" s="57"/>
      <c r="I63" s="53">
        <f>1550000-1550000</f>
        <v>0</v>
      </c>
      <c r="J63" s="66"/>
    </row>
    <row r="64" spans="1:11" s="29" customFormat="1" ht="32.450000000000003" hidden="1" customHeight="1" x14ac:dyDescent="0.2">
      <c r="A64" s="67"/>
      <c r="B64" s="68"/>
      <c r="C64" s="68"/>
      <c r="D64" s="68"/>
      <c r="E64" s="31" t="s">
        <v>111</v>
      </c>
      <c r="F64" s="65"/>
      <c r="G64" s="53">
        <f>1550000-1550000</f>
        <v>0</v>
      </c>
      <c r="H64" s="57"/>
      <c r="I64" s="53">
        <f>1550000-1550000</f>
        <v>0</v>
      </c>
      <c r="J64" s="66"/>
    </row>
    <row r="65" spans="1:10" s="29" customFormat="1" ht="45.6" hidden="1" customHeight="1" x14ac:dyDescent="0.2">
      <c r="A65" s="50"/>
      <c r="B65" s="51"/>
      <c r="C65" s="51"/>
      <c r="D65" s="51"/>
      <c r="E65" s="31" t="s">
        <v>98</v>
      </c>
      <c r="F65" s="65" t="s">
        <v>97</v>
      </c>
      <c r="G65" s="53">
        <f>1738733-1738733</f>
        <v>0</v>
      </c>
      <c r="H65" s="57"/>
      <c r="I65" s="53">
        <f>1523000-1523000</f>
        <v>0</v>
      </c>
      <c r="J65" s="66"/>
    </row>
    <row r="66" spans="1:10" s="29" customFormat="1" ht="33" hidden="1" customHeight="1" x14ac:dyDescent="0.2">
      <c r="A66" s="50"/>
      <c r="B66" s="51"/>
      <c r="C66" s="51"/>
      <c r="D66" s="51"/>
      <c r="E66" s="31" t="s">
        <v>111</v>
      </c>
      <c r="F66" s="65"/>
      <c r="G66" s="53">
        <f>1523000-1523000</f>
        <v>0</v>
      </c>
      <c r="H66" s="57"/>
      <c r="I66" s="53">
        <f>1523000-1523000</f>
        <v>0</v>
      </c>
      <c r="J66" s="66"/>
    </row>
    <row r="67" spans="1:10" s="29" customFormat="1" ht="62.45" hidden="1" customHeight="1" x14ac:dyDescent="0.2">
      <c r="A67" s="50"/>
      <c r="B67" s="51"/>
      <c r="C67" s="51"/>
      <c r="D67" s="51"/>
      <c r="E67" s="31" t="s">
        <v>99</v>
      </c>
      <c r="F67" s="65" t="s">
        <v>97</v>
      </c>
      <c r="G67" s="53">
        <f>2000000+68866-2068866</f>
        <v>0</v>
      </c>
      <c r="H67" s="57"/>
      <c r="I67" s="53">
        <f>2000000-2000000</f>
        <v>0</v>
      </c>
      <c r="J67" s="66"/>
    </row>
    <row r="68" spans="1:10" s="29" customFormat="1" ht="34.9" hidden="1" customHeight="1" x14ac:dyDescent="0.2">
      <c r="A68" s="50"/>
      <c r="B68" s="51"/>
      <c r="C68" s="51"/>
      <c r="D68" s="51"/>
      <c r="E68" s="31" t="s">
        <v>111</v>
      </c>
      <c r="F68" s="65"/>
      <c r="G68" s="53">
        <f>2000000-2000000</f>
        <v>0</v>
      </c>
      <c r="H68" s="57"/>
      <c r="I68" s="53">
        <f>2000000-2000000</f>
        <v>0</v>
      </c>
      <c r="J68" s="66"/>
    </row>
    <row r="69" spans="1:10" s="29" customFormat="1" ht="38.450000000000003" hidden="1" customHeight="1" x14ac:dyDescent="0.2">
      <c r="A69" s="50"/>
      <c r="B69" s="51"/>
      <c r="C69" s="51"/>
      <c r="D69" s="51"/>
      <c r="E69" s="31" t="s">
        <v>100</v>
      </c>
      <c r="F69" s="65">
        <v>2021</v>
      </c>
      <c r="G69" s="53">
        <f>2997361-2997361</f>
        <v>0</v>
      </c>
      <c r="H69" s="57"/>
      <c r="I69" s="53">
        <f>2997361-2997361</f>
        <v>0</v>
      </c>
      <c r="J69" s="66"/>
    </row>
    <row r="70" spans="1:10" s="29" customFormat="1" ht="31.9" hidden="1" customHeight="1" x14ac:dyDescent="0.2">
      <c r="A70" s="50"/>
      <c r="B70" s="51"/>
      <c r="C70" s="51"/>
      <c r="D70" s="51"/>
      <c r="E70" s="31" t="s">
        <v>111</v>
      </c>
      <c r="F70" s="65"/>
      <c r="G70" s="53">
        <f>2997361-2997361</f>
        <v>0</v>
      </c>
      <c r="H70" s="57"/>
      <c r="I70" s="53">
        <f>2997361-2997361</f>
        <v>0</v>
      </c>
      <c r="J70" s="66"/>
    </row>
    <row r="71" spans="1:10" s="29" customFormat="1" ht="58.9" hidden="1" customHeight="1" x14ac:dyDescent="0.2">
      <c r="A71" s="50"/>
      <c r="B71" s="51"/>
      <c r="C71" s="51"/>
      <c r="D71" s="51"/>
      <c r="E71" s="31" t="s">
        <v>72</v>
      </c>
      <c r="F71" s="65">
        <v>2021</v>
      </c>
      <c r="G71" s="53">
        <f>1200000-1200000</f>
        <v>0</v>
      </c>
      <c r="H71" s="57">
        <v>0</v>
      </c>
      <c r="I71" s="53">
        <f>1200000-1200000</f>
        <v>0</v>
      </c>
      <c r="J71" s="66">
        <v>100</v>
      </c>
    </row>
    <row r="72" spans="1:10" s="29" customFormat="1" ht="49.9" hidden="1" customHeight="1" x14ac:dyDescent="0.2">
      <c r="A72" s="50"/>
      <c r="B72" s="51"/>
      <c r="C72" s="51"/>
      <c r="D72" s="51"/>
      <c r="E72" s="31" t="s">
        <v>71</v>
      </c>
      <c r="F72" s="65">
        <v>2021</v>
      </c>
      <c r="G72" s="69">
        <f>1000000-125290</f>
        <v>874710</v>
      </c>
      <c r="H72" s="57">
        <v>0</v>
      </c>
      <c r="I72" s="69">
        <f>1000000-125290</f>
        <v>874710</v>
      </c>
      <c r="J72" s="66">
        <v>100</v>
      </c>
    </row>
    <row r="73" spans="1:10" s="29" customFormat="1" ht="71.45" hidden="1" customHeight="1" x14ac:dyDescent="0.2">
      <c r="A73" s="81"/>
      <c r="B73" s="82"/>
      <c r="C73" s="82"/>
      <c r="D73" s="82"/>
      <c r="E73" s="31" t="s">
        <v>125</v>
      </c>
      <c r="F73" s="65">
        <v>2021</v>
      </c>
      <c r="G73" s="53">
        <f>208500</f>
        <v>208500</v>
      </c>
      <c r="H73" s="57">
        <v>0</v>
      </c>
      <c r="I73" s="53">
        <f>208500</f>
        <v>208500</v>
      </c>
      <c r="J73" s="66">
        <v>100</v>
      </c>
    </row>
    <row r="74" spans="1:10" s="29" customFormat="1" ht="66.75" hidden="1" customHeight="1" x14ac:dyDescent="0.2">
      <c r="A74" s="81"/>
      <c r="B74" s="82"/>
      <c r="C74" s="82"/>
      <c r="D74" s="82"/>
      <c r="E74" s="31" t="s">
        <v>135</v>
      </c>
      <c r="F74" s="65">
        <v>2021</v>
      </c>
      <c r="G74" s="69">
        <f>129000</f>
        <v>129000</v>
      </c>
      <c r="H74" s="57">
        <v>0</v>
      </c>
      <c r="I74" s="69">
        <f>129000</f>
        <v>129000</v>
      </c>
      <c r="J74" s="66">
        <v>100</v>
      </c>
    </row>
    <row r="75" spans="1:10" s="29" customFormat="1" ht="41.25" hidden="1" customHeight="1" x14ac:dyDescent="0.2">
      <c r="A75" s="81"/>
      <c r="B75" s="82"/>
      <c r="C75" s="82"/>
      <c r="D75" s="82"/>
      <c r="E75" s="31" t="s">
        <v>149</v>
      </c>
      <c r="F75" s="65">
        <v>2021</v>
      </c>
      <c r="G75" s="53">
        <v>125290</v>
      </c>
      <c r="H75" s="57">
        <v>0</v>
      </c>
      <c r="I75" s="53">
        <v>125290</v>
      </c>
      <c r="J75" s="66">
        <v>100</v>
      </c>
    </row>
    <row r="76" spans="1:10" s="40" customFormat="1" ht="26.45" hidden="1" customHeight="1" x14ac:dyDescent="0.2">
      <c r="A76" s="61" t="s">
        <v>73</v>
      </c>
      <c r="B76" s="62" t="s">
        <v>74</v>
      </c>
      <c r="C76" s="62" t="s">
        <v>27</v>
      </c>
      <c r="D76" s="62" t="s">
        <v>75</v>
      </c>
      <c r="E76" s="41"/>
      <c r="F76" s="39" t="s">
        <v>110</v>
      </c>
      <c r="G76" s="49">
        <f>SUM(G77:G78)</f>
        <v>2543093</v>
      </c>
      <c r="H76" s="39" t="s">
        <v>110</v>
      </c>
      <c r="I76" s="49">
        <f>SUM(I77:I78)</f>
        <v>2000000</v>
      </c>
      <c r="J76" s="39" t="s">
        <v>110</v>
      </c>
    </row>
    <row r="77" spans="1:10" s="29" customFormat="1" ht="29.45" hidden="1" customHeight="1" x14ac:dyDescent="0.2">
      <c r="A77" s="50"/>
      <c r="B77" s="51"/>
      <c r="C77" s="51"/>
      <c r="D77" s="51"/>
      <c r="E77" s="32" t="s">
        <v>101</v>
      </c>
      <c r="F77" s="65">
        <v>2021</v>
      </c>
      <c r="G77" s="53">
        <v>1543093</v>
      </c>
      <c r="H77" s="57">
        <v>0</v>
      </c>
      <c r="I77" s="53">
        <v>1000000</v>
      </c>
      <c r="J77" s="66">
        <v>100</v>
      </c>
    </row>
    <row r="78" spans="1:10" s="29" customFormat="1" ht="57" hidden="1" customHeight="1" x14ac:dyDescent="0.2">
      <c r="A78" s="50"/>
      <c r="B78" s="51"/>
      <c r="C78" s="51"/>
      <c r="D78" s="51"/>
      <c r="E78" s="32" t="s">
        <v>102</v>
      </c>
      <c r="F78" s="65">
        <v>2021</v>
      </c>
      <c r="G78" s="53">
        <v>1000000</v>
      </c>
      <c r="H78" s="57">
        <v>0</v>
      </c>
      <c r="I78" s="53">
        <v>1000000</v>
      </c>
      <c r="J78" s="66">
        <v>100</v>
      </c>
    </row>
    <row r="79" spans="1:10" s="40" customFormat="1" ht="25.15" hidden="1" customHeight="1" x14ac:dyDescent="0.2">
      <c r="A79" s="61" t="s">
        <v>76</v>
      </c>
      <c r="B79" s="62" t="s">
        <v>77</v>
      </c>
      <c r="C79" s="62" t="s">
        <v>27</v>
      </c>
      <c r="D79" s="62" t="s">
        <v>78</v>
      </c>
      <c r="E79" s="38"/>
      <c r="F79" s="39" t="s">
        <v>110</v>
      </c>
      <c r="G79" s="49">
        <f>SUM(G80:G82)</f>
        <v>4694914</v>
      </c>
      <c r="H79" s="39" t="s">
        <v>110</v>
      </c>
      <c r="I79" s="49">
        <f>SUM(I80:I82)</f>
        <v>3100000</v>
      </c>
      <c r="J79" s="39" t="s">
        <v>110</v>
      </c>
    </row>
    <row r="80" spans="1:10" s="29" customFormat="1" ht="34.15" hidden="1" customHeight="1" x14ac:dyDescent="0.2">
      <c r="A80" s="50"/>
      <c r="B80" s="51"/>
      <c r="C80" s="51"/>
      <c r="D80" s="51"/>
      <c r="E80" s="33" t="s">
        <v>103</v>
      </c>
      <c r="F80" s="65">
        <v>2021</v>
      </c>
      <c r="G80" s="53">
        <v>2655964</v>
      </c>
      <c r="H80" s="57">
        <v>0</v>
      </c>
      <c r="I80" s="53">
        <v>2000000</v>
      </c>
      <c r="J80" s="66">
        <v>100</v>
      </c>
    </row>
    <row r="81" spans="1:10" s="29" customFormat="1" ht="30.6" hidden="1" customHeight="1" x14ac:dyDescent="0.2">
      <c r="A81" s="50"/>
      <c r="B81" s="51"/>
      <c r="C81" s="51"/>
      <c r="D81" s="51"/>
      <c r="E81" s="30" t="s">
        <v>104</v>
      </c>
      <c r="F81" s="65">
        <v>2021</v>
      </c>
      <c r="G81" s="53">
        <v>1938950</v>
      </c>
      <c r="H81" s="57">
        <v>0</v>
      </c>
      <c r="I81" s="53">
        <v>1000000</v>
      </c>
      <c r="J81" s="66">
        <v>100</v>
      </c>
    </row>
    <row r="82" spans="1:10" s="29" customFormat="1" ht="51" hidden="1" x14ac:dyDescent="0.2">
      <c r="A82" s="50"/>
      <c r="B82" s="51"/>
      <c r="C82" s="51"/>
      <c r="D82" s="51"/>
      <c r="E82" s="34" t="s">
        <v>105</v>
      </c>
      <c r="F82" s="65">
        <v>2021</v>
      </c>
      <c r="G82" s="53">
        <v>100000</v>
      </c>
      <c r="H82" s="57">
        <v>0</v>
      </c>
      <c r="I82" s="53">
        <v>100000</v>
      </c>
      <c r="J82" s="66">
        <v>100</v>
      </c>
    </row>
    <row r="83" spans="1:10" s="40" customFormat="1" ht="30.6" hidden="1" customHeight="1" x14ac:dyDescent="0.2">
      <c r="A83" s="54" t="s">
        <v>79</v>
      </c>
      <c r="B83" s="55" t="s">
        <v>80</v>
      </c>
      <c r="C83" s="55" t="s">
        <v>27</v>
      </c>
      <c r="D83" s="55" t="s">
        <v>81</v>
      </c>
      <c r="E83" s="45"/>
      <c r="F83" s="39" t="s">
        <v>110</v>
      </c>
      <c r="G83" s="49">
        <f>G84</f>
        <v>0</v>
      </c>
      <c r="H83" s="39" t="s">
        <v>110</v>
      </c>
      <c r="I83" s="49">
        <f>I84</f>
        <v>0</v>
      </c>
      <c r="J83" s="39" t="s">
        <v>110</v>
      </c>
    </row>
    <row r="84" spans="1:10" s="29" customFormat="1" ht="47.45" hidden="1" customHeight="1" x14ac:dyDescent="0.2">
      <c r="A84" s="50"/>
      <c r="B84" s="51"/>
      <c r="C84" s="51"/>
      <c r="D84" s="51"/>
      <c r="E84" s="31" t="s">
        <v>106</v>
      </c>
      <c r="F84" s="65">
        <v>2021</v>
      </c>
      <c r="G84" s="53">
        <f>1000000-1000000</f>
        <v>0</v>
      </c>
      <c r="H84" s="39" t="s">
        <v>110</v>
      </c>
      <c r="I84" s="53">
        <f>1000000-1000000</f>
        <v>0</v>
      </c>
      <c r="J84" s="39" t="s">
        <v>110</v>
      </c>
    </row>
    <row r="85" spans="1:10" s="40" customFormat="1" ht="39" hidden="1" customHeight="1" x14ac:dyDescent="0.2">
      <c r="A85" s="54" t="s">
        <v>82</v>
      </c>
      <c r="B85" s="55" t="s">
        <v>83</v>
      </c>
      <c r="C85" s="55" t="s">
        <v>27</v>
      </c>
      <c r="D85" s="55" t="s">
        <v>84</v>
      </c>
      <c r="E85" s="46"/>
      <c r="F85" s="39" t="s">
        <v>110</v>
      </c>
      <c r="G85" s="49">
        <f>G86</f>
        <v>300000</v>
      </c>
      <c r="H85" s="39" t="s">
        <v>110</v>
      </c>
      <c r="I85" s="49">
        <f>I86</f>
        <v>300000</v>
      </c>
      <c r="J85" s="39" t="s">
        <v>110</v>
      </c>
    </row>
    <row r="86" spans="1:10" s="29" customFormat="1" ht="38.450000000000003" hidden="1" customHeight="1" x14ac:dyDescent="0.2">
      <c r="A86" s="50"/>
      <c r="B86" s="51"/>
      <c r="C86" s="51"/>
      <c r="D86" s="51"/>
      <c r="E86" s="35" t="s">
        <v>107</v>
      </c>
      <c r="F86" s="65">
        <v>2021</v>
      </c>
      <c r="G86" s="53">
        <v>300000</v>
      </c>
      <c r="H86" s="36" t="s">
        <v>110</v>
      </c>
      <c r="I86" s="53">
        <v>300000</v>
      </c>
      <c r="J86" s="66">
        <v>100</v>
      </c>
    </row>
    <row r="87" spans="1:10" s="29" customFormat="1" ht="54.6" customHeight="1" x14ac:dyDescent="0.2">
      <c r="A87" s="54" t="s">
        <v>127</v>
      </c>
      <c r="B87" s="55" t="s">
        <v>128</v>
      </c>
      <c r="C87" s="55" t="s">
        <v>32</v>
      </c>
      <c r="D87" s="55" t="s">
        <v>129</v>
      </c>
      <c r="E87" s="35"/>
      <c r="F87" s="39" t="s">
        <v>110</v>
      </c>
      <c r="G87" s="88">
        <f>SUM(G88:G91)</f>
        <v>2800000</v>
      </c>
      <c r="H87" s="39" t="s">
        <v>110</v>
      </c>
      <c r="I87" s="88">
        <f>SUM(I88:I91)</f>
        <v>2800000</v>
      </c>
      <c r="J87" s="39" t="s">
        <v>110</v>
      </c>
    </row>
    <row r="88" spans="1:10" ht="52.5" customHeight="1" x14ac:dyDescent="0.2">
      <c r="A88" s="89"/>
      <c r="B88" s="48"/>
      <c r="C88" s="48"/>
      <c r="D88" s="48"/>
      <c r="E88" s="30" t="s">
        <v>151</v>
      </c>
      <c r="F88" s="56">
        <v>2021</v>
      </c>
      <c r="G88" s="53">
        <f>500000</f>
        <v>500000</v>
      </c>
      <c r="H88" s="37" t="s">
        <v>110</v>
      </c>
      <c r="I88" s="53">
        <f>500000</f>
        <v>500000</v>
      </c>
      <c r="J88" s="36" t="s">
        <v>110</v>
      </c>
    </row>
    <row r="89" spans="1:10" ht="48" customHeight="1" x14ac:dyDescent="0.2">
      <c r="A89" s="89"/>
      <c r="B89" s="48"/>
      <c r="C89" s="48"/>
      <c r="D89" s="48"/>
      <c r="E89" s="35" t="s">
        <v>130</v>
      </c>
      <c r="F89" s="65" t="s">
        <v>131</v>
      </c>
      <c r="G89" s="53">
        <f>2000000-2000000</f>
        <v>0</v>
      </c>
      <c r="H89" s="57">
        <v>0</v>
      </c>
      <c r="I89" s="53">
        <f>2000000-2000000</f>
        <v>0</v>
      </c>
      <c r="J89" s="57">
        <v>0</v>
      </c>
    </row>
    <row r="90" spans="1:10" ht="48" customHeight="1" x14ac:dyDescent="0.2">
      <c r="A90" s="89"/>
      <c r="B90" s="48"/>
      <c r="C90" s="48"/>
      <c r="D90" s="48"/>
      <c r="E90" s="51" t="s">
        <v>28</v>
      </c>
      <c r="F90" s="56">
        <v>2021</v>
      </c>
      <c r="G90" s="53">
        <f>2000000</f>
        <v>2000000</v>
      </c>
      <c r="H90" s="57">
        <v>0</v>
      </c>
      <c r="I90" s="53">
        <f>2000000</f>
        <v>2000000</v>
      </c>
      <c r="J90" s="57">
        <v>0</v>
      </c>
    </row>
    <row r="91" spans="1:10" ht="57" customHeight="1" x14ac:dyDescent="0.2">
      <c r="A91" s="50"/>
      <c r="B91" s="51"/>
      <c r="C91" s="51"/>
      <c r="D91" s="51"/>
      <c r="E91" s="31" t="s">
        <v>140</v>
      </c>
      <c r="F91" s="65">
        <v>2021</v>
      </c>
      <c r="G91" s="53">
        <f>300000</f>
        <v>300000</v>
      </c>
      <c r="H91" s="57">
        <v>0</v>
      </c>
      <c r="I91" s="53">
        <f>300000</f>
        <v>300000</v>
      </c>
      <c r="J91" s="57">
        <v>0</v>
      </c>
    </row>
    <row r="92" spans="1:10" s="40" customFormat="1" ht="47.45" hidden="1" customHeight="1" x14ac:dyDescent="0.2">
      <c r="A92" s="54" t="s">
        <v>85</v>
      </c>
      <c r="B92" s="55" t="s">
        <v>86</v>
      </c>
      <c r="C92" s="55" t="s">
        <v>87</v>
      </c>
      <c r="D92" s="55" t="s">
        <v>88</v>
      </c>
      <c r="E92" s="46"/>
      <c r="F92" s="39" t="s">
        <v>110</v>
      </c>
      <c r="G92" s="49">
        <f>SUM(G93:G98)</f>
        <v>1900000</v>
      </c>
      <c r="H92" s="39" t="s">
        <v>110</v>
      </c>
      <c r="I92" s="49">
        <f>SUM(I93:I98)</f>
        <v>1900000</v>
      </c>
      <c r="J92" s="39" t="s">
        <v>110</v>
      </c>
    </row>
    <row r="93" spans="1:10" s="40" customFormat="1" ht="75.599999999999994" hidden="1" customHeight="1" x14ac:dyDescent="0.2">
      <c r="A93" s="54"/>
      <c r="B93" s="55"/>
      <c r="C93" s="55"/>
      <c r="D93" s="55"/>
      <c r="E93" s="35" t="s">
        <v>124</v>
      </c>
      <c r="F93" s="65">
        <v>2021</v>
      </c>
      <c r="G93" s="53">
        <f>17500</f>
        <v>17500</v>
      </c>
      <c r="H93" s="57">
        <v>0</v>
      </c>
      <c r="I93" s="53">
        <f>17500</f>
        <v>17500</v>
      </c>
      <c r="J93" s="66">
        <v>100</v>
      </c>
    </row>
    <row r="94" spans="1:10" s="29" customFormat="1" ht="52.15" hidden="1" customHeight="1" x14ac:dyDescent="0.2">
      <c r="A94" s="50"/>
      <c r="B94" s="51"/>
      <c r="C94" s="51"/>
      <c r="D94" s="51"/>
      <c r="E94" s="35" t="s">
        <v>109</v>
      </c>
      <c r="F94" s="65">
        <v>2021</v>
      </c>
      <c r="G94" s="53">
        <v>1300000</v>
      </c>
      <c r="H94" s="57">
        <v>0</v>
      </c>
      <c r="I94" s="53">
        <v>1300000</v>
      </c>
      <c r="J94" s="66">
        <v>100</v>
      </c>
    </row>
    <row r="95" spans="1:10" s="29" customFormat="1" ht="67.900000000000006" hidden="1" customHeight="1" x14ac:dyDescent="0.2">
      <c r="A95" s="70"/>
      <c r="B95" s="71"/>
      <c r="C95" s="71"/>
      <c r="D95" s="71"/>
      <c r="E95" s="35" t="s">
        <v>126</v>
      </c>
      <c r="F95" s="65">
        <v>2021</v>
      </c>
      <c r="G95" s="53">
        <f>48600</f>
        <v>48600</v>
      </c>
      <c r="H95" s="57">
        <v>0</v>
      </c>
      <c r="I95" s="53">
        <v>48600</v>
      </c>
      <c r="J95" s="66">
        <v>100</v>
      </c>
    </row>
    <row r="96" spans="1:10" s="29" customFormat="1" ht="53.25" hidden="1" customHeight="1" x14ac:dyDescent="0.2">
      <c r="A96" s="70"/>
      <c r="B96" s="71"/>
      <c r="C96" s="71"/>
      <c r="D96" s="71"/>
      <c r="E96" s="35" t="s">
        <v>150</v>
      </c>
      <c r="F96" s="65">
        <v>2021</v>
      </c>
      <c r="G96" s="53">
        <v>4967</v>
      </c>
      <c r="H96" s="57">
        <v>0</v>
      </c>
      <c r="I96" s="53">
        <v>4967</v>
      </c>
      <c r="J96" s="66">
        <v>100</v>
      </c>
    </row>
    <row r="97" spans="1:10" s="29" customFormat="1" ht="33" hidden="1" customHeight="1" x14ac:dyDescent="0.2">
      <c r="A97" s="70"/>
      <c r="B97" s="71"/>
      <c r="C97" s="71"/>
      <c r="D97" s="71"/>
      <c r="E97" s="35" t="s">
        <v>152</v>
      </c>
      <c r="F97" s="65">
        <v>2021</v>
      </c>
      <c r="G97" s="53">
        <f>8567</f>
        <v>8567</v>
      </c>
      <c r="H97" s="57">
        <v>0</v>
      </c>
      <c r="I97" s="53">
        <v>8567</v>
      </c>
      <c r="J97" s="66">
        <v>100</v>
      </c>
    </row>
    <row r="98" spans="1:10" s="29" customFormat="1" ht="34.15" hidden="1" customHeight="1" x14ac:dyDescent="0.2">
      <c r="A98" s="70"/>
      <c r="B98" s="71"/>
      <c r="C98" s="71"/>
      <c r="D98" s="71"/>
      <c r="E98" s="35" t="s">
        <v>112</v>
      </c>
      <c r="F98" s="65">
        <v>2021</v>
      </c>
      <c r="G98" s="53">
        <v>520366</v>
      </c>
      <c r="H98" s="57">
        <v>0</v>
      </c>
      <c r="I98" s="53">
        <v>520366</v>
      </c>
      <c r="J98" s="66">
        <v>100</v>
      </c>
    </row>
    <row r="99" spans="1:10" s="43" customFormat="1" ht="32.450000000000003" hidden="1" customHeight="1" x14ac:dyDescent="0.2">
      <c r="A99" s="54" t="s">
        <v>30</v>
      </c>
      <c r="B99" s="55" t="s">
        <v>31</v>
      </c>
      <c r="C99" s="55" t="s">
        <v>32</v>
      </c>
      <c r="D99" s="55" t="s">
        <v>33</v>
      </c>
      <c r="E99" s="55"/>
      <c r="F99" s="39" t="s">
        <v>110</v>
      </c>
      <c r="G99" s="49">
        <f>G100</f>
        <v>100000</v>
      </c>
      <c r="H99" s="39" t="s">
        <v>110</v>
      </c>
      <c r="I99" s="49">
        <f>I100</f>
        <v>100000</v>
      </c>
      <c r="J99" s="39" t="s">
        <v>110</v>
      </c>
    </row>
    <row r="100" spans="1:10" ht="43.9" hidden="1" customHeight="1" x14ac:dyDescent="0.2">
      <c r="A100" s="50"/>
      <c r="B100" s="51"/>
      <c r="C100" s="51"/>
      <c r="D100" s="51"/>
      <c r="E100" s="51" t="s">
        <v>34</v>
      </c>
      <c r="F100" s="56">
        <v>2021</v>
      </c>
      <c r="G100" s="53">
        <f>1500000-1400000</f>
        <v>100000</v>
      </c>
      <c r="H100" s="57">
        <v>0</v>
      </c>
      <c r="I100" s="53">
        <f>1500000-1400000</f>
        <v>100000</v>
      </c>
      <c r="J100" s="58">
        <v>100</v>
      </c>
    </row>
    <row r="101" spans="1:10" s="3" customFormat="1" ht="33.6" hidden="1" customHeight="1" x14ac:dyDescent="0.2">
      <c r="A101" s="72" t="s">
        <v>44</v>
      </c>
      <c r="B101" s="48"/>
      <c r="C101" s="48"/>
      <c r="D101" s="73" t="s">
        <v>41</v>
      </c>
      <c r="E101" s="48"/>
      <c r="F101" s="36" t="s">
        <v>110</v>
      </c>
      <c r="G101" s="74">
        <f>G102</f>
        <v>140000</v>
      </c>
      <c r="H101" s="36" t="s">
        <v>110</v>
      </c>
      <c r="I101" s="74">
        <f>I102</f>
        <v>140000</v>
      </c>
      <c r="J101" s="36" t="s">
        <v>110</v>
      </c>
    </row>
    <row r="102" spans="1:10" s="3" customFormat="1" ht="33.6" hidden="1" customHeight="1" x14ac:dyDescent="0.2">
      <c r="A102" s="72" t="s">
        <v>40</v>
      </c>
      <c r="B102" s="48"/>
      <c r="C102" s="48"/>
      <c r="D102" s="73" t="s">
        <v>41</v>
      </c>
      <c r="E102" s="48"/>
      <c r="F102" s="36" t="s">
        <v>110</v>
      </c>
      <c r="G102" s="74">
        <f>G103+G105</f>
        <v>140000</v>
      </c>
      <c r="H102" s="36" t="s">
        <v>110</v>
      </c>
      <c r="I102" s="74">
        <f>I103+I105</f>
        <v>140000</v>
      </c>
      <c r="J102" s="36" t="s">
        <v>110</v>
      </c>
    </row>
    <row r="103" spans="1:10" s="3" customFormat="1" ht="29.45" hidden="1" customHeight="1" x14ac:dyDescent="0.2">
      <c r="A103" s="75" t="s">
        <v>89</v>
      </c>
      <c r="B103" s="51" t="s">
        <v>90</v>
      </c>
      <c r="C103" s="51" t="s">
        <v>91</v>
      </c>
      <c r="D103" s="51" t="s">
        <v>92</v>
      </c>
      <c r="E103" s="51"/>
      <c r="F103" s="36" t="s">
        <v>110</v>
      </c>
      <c r="G103" s="53">
        <f>G104</f>
        <v>90000</v>
      </c>
      <c r="H103" s="36" t="s">
        <v>110</v>
      </c>
      <c r="I103" s="53">
        <f>I104</f>
        <v>90000</v>
      </c>
      <c r="J103" s="36" t="s">
        <v>110</v>
      </c>
    </row>
    <row r="104" spans="1:10" s="3" customFormat="1" ht="18.75" hidden="1" x14ac:dyDescent="0.2">
      <c r="A104" s="75"/>
      <c r="B104" s="51"/>
      <c r="C104" s="51"/>
      <c r="D104" s="51"/>
      <c r="E104" s="51" t="s">
        <v>20</v>
      </c>
      <c r="F104" s="52">
        <v>2021</v>
      </c>
      <c r="G104" s="53">
        <v>90000</v>
      </c>
      <c r="H104" s="36" t="s">
        <v>110</v>
      </c>
      <c r="I104" s="53">
        <v>90000</v>
      </c>
      <c r="J104" s="36" t="s">
        <v>110</v>
      </c>
    </row>
    <row r="105" spans="1:10" ht="21" hidden="1" customHeight="1" x14ac:dyDescent="0.2">
      <c r="A105" s="75">
        <v>1014030</v>
      </c>
      <c r="B105" s="51" t="s">
        <v>17</v>
      </c>
      <c r="C105" s="51" t="s">
        <v>18</v>
      </c>
      <c r="D105" s="51" t="s">
        <v>19</v>
      </c>
      <c r="E105" s="51"/>
      <c r="F105" s="36" t="s">
        <v>110</v>
      </c>
      <c r="G105" s="53">
        <f>G106</f>
        <v>50000</v>
      </c>
      <c r="H105" s="36" t="s">
        <v>110</v>
      </c>
      <c r="I105" s="53">
        <f>I106</f>
        <v>50000</v>
      </c>
      <c r="J105" s="36" t="s">
        <v>110</v>
      </c>
    </row>
    <row r="106" spans="1:10" ht="18" hidden="1" customHeight="1" x14ac:dyDescent="0.2">
      <c r="A106" s="75"/>
      <c r="B106" s="51"/>
      <c r="C106" s="51"/>
      <c r="D106" s="51"/>
      <c r="E106" s="51" t="s">
        <v>20</v>
      </c>
      <c r="F106" s="56">
        <v>2021</v>
      </c>
      <c r="G106" s="53">
        <v>50000</v>
      </c>
      <c r="H106" s="36" t="s">
        <v>110</v>
      </c>
      <c r="I106" s="53">
        <v>50000</v>
      </c>
      <c r="J106" s="36" t="s">
        <v>110</v>
      </c>
    </row>
    <row r="107" spans="1:10" s="29" customFormat="1" ht="23.25" customHeight="1" x14ac:dyDescent="0.2">
      <c r="A107" s="76" t="s">
        <v>36</v>
      </c>
      <c r="B107" s="76" t="s">
        <v>36</v>
      </c>
      <c r="C107" s="76" t="s">
        <v>36</v>
      </c>
      <c r="D107" s="77" t="s">
        <v>35</v>
      </c>
      <c r="E107" s="77" t="s">
        <v>36</v>
      </c>
      <c r="F107" s="76" t="s">
        <v>36</v>
      </c>
      <c r="G107" s="49">
        <f>G14+G101</f>
        <v>52293890</v>
      </c>
      <c r="H107" s="78" t="s">
        <v>36</v>
      </c>
      <c r="I107" s="49">
        <f>I14+I101</f>
        <v>39241819</v>
      </c>
      <c r="J107" s="78" t="s">
        <v>36</v>
      </c>
    </row>
    <row r="108" spans="1:10" x14ac:dyDescent="0.2">
      <c r="I108" s="90"/>
      <c r="J108" s="84"/>
    </row>
    <row r="109" spans="1:10" ht="18.75" customHeight="1" x14ac:dyDescent="0.2">
      <c r="A109" s="92"/>
      <c r="B109" s="92"/>
      <c r="C109" s="92"/>
      <c r="D109" s="92"/>
      <c r="E109" s="92"/>
      <c r="F109" s="92"/>
      <c r="G109" s="92"/>
      <c r="H109" s="92"/>
      <c r="I109" s="92"/>
      <c r="J109" s="92"/>
    </row>
    <row r="110" spans="1:10" ht="18.75" customHeight="1" x14ac:dyDescent="0.3">
      <c r="A110" s="17" t="s">
        <v>37</v>
      </c>
      <c r="B110" s="17"/>
      <c r="C110" s="16"/>
      <c r="D110" s="16"/>
      <c r="E110" s="17"/>
      <c r="F110" s="16"/>
      <c r="G110" s="16"/>
      <c r="I110" s="17" t="s">
        <v>113</v>
      </c>
    </row>
  </sheetData>
  <mergeCells count="8">
    <mergeCell ref="A9:J9"/>
    <mergeCell ref="A109:J109"/>
    <mergeCell ref="G2:J2"/>
    <mergeCell ref="G3:J3"/>
    <mergeCell ref="G4:J4"/>
    <mergeCell ref="A6:J6"/>
    <mergeCell ref="A7:J7"/>
    <mergeCell ref="A8:J8"/>
  </mergeCells>
  <pageMargins left="0.19685039370078741" right="0.19685039370078741" top="0.59055118110236227" bottom="0.39370078740157483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13</vt:i4>
      </vt:variant>
    </vt:vector>
  </HeadingPairs>
  <TitlesOfParts>
    <vt:vector size="20" baseType="lpstr">
      <vt:lpstr>03.03.2021</vt:lpstr>
      <vt:lpstr>24.03.21</vt:lpstr>
      <vt:lpstr>23.04.21</vt:lpstr>
      <vt:lpstr>30.06.21</vt:lpstr>
      <vt:lpstr>06.08.21</vt:lpstr>
      <vt:lpstr>05.10.21</vt:lpstr>
      <vt:lpstr>10.12.21</vt:lpstr>
      <vt:lpstr>'05.10.21'!Заголовки_для_друку</vt:lpstr>
      <vt:lpstr>'06.08.21'!Заголовки_для_друку</vt:lpstr>
      <vt:lpstr>'10.12.21'!Заголовки_для_друку</vt:lpstr>
      <vt:lpstr>'23.04.21'!Заголовки_для_друку</vt:lpstr>
      <vt:lpstr>'24.03.21'!Заголовки_для_друку</vt:lpstr>
      <vt:lpstr>'30.06.21'!Заголовки_для_друку</vt:lpstr>
      <vt:lpstr>'03.03.2021'!Область_друку</vt:lpstr>
      <vt:lpstr>'05.10.21'!Область_друку</vt:lpstr>
      <vt:lpstr>'06.08.21'!Область_друку</vt:lpstr>
      <vt:lpstr>'10.12.21'!Область_друку</vt:lpstr>
      <vt:lpstr>'23.04.21'!Область_друку</vt:lpstr>
      <vt:lpstr>'24.03.21'!Область_друку</vt:lpstr>
      <vt:lpstr>'30.06.21'!Область_друку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2021-12-15T07:06:03Z</cp:lastPrinted>
  <dcterms:created xsi:type="dcterms:W3CDTF">2020-12-26T15:17:05Z</dcterms:created>
  <dcterms:modified xsi:type="dcterms:W3CDTF">2021-12-15T14:27:46Z</dcterms:modified>
</cp:coreProperties>
</file>