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SESIA 2021\№ 7-9 від 30.06.2021\ОРИГІНАЛ\"/>
    </mc:Choice>
  </mc:AlternateContent>
  <bookViews>
    <workbookView xWindow="-108" yWindow="-108" windowWidth="23256" windowHeight="12576" activeTab="4"/>
  </bookViews>
  <sheets>
    <sheet name="початково" sheetId="1" r:id="rId1"/>
    <sheet name="ЗМІНИ від 03.03.21" sheetId="2" r:id="rId2"/>
    <sheet name="ЗМІНИ від 24.03.21" sheetId="3" r:id="rId3"/>
    <sheet name="ЗМІНИ від 23.04.21" sheetId="4" r:id="rId4"/>
    <sheet name="ЗМІНИ від 30.06.21" sheetId="5" r:id="rId5"/>
  </sheets>
  <definedNames>
    <definedName name="_xlnm.Print_Titles" localSheetId="1">'ЗМІНИ від 03.03.21'!$12:$14</definedName>
    <definedName name="_xlnm.Print_Titles" localSheetId="3">'ЗМІНИ від 23.04.21'!$12:$14</definedName>
    <definedName name="_xlnm.Print_Titles" localSheetId="2">'ЗМІНИ від 24.03.21'!$12:$14</definedName>
    <definedName name="_xlnm.Print_Titles" localSheetId="4">'ЗМІНИ від 30.06.21'!$12:$14</definedName>
    <definedName name="_xlnm.Print_Titles" localSheetId="0">початково!$9:$11</definedName>
    <definedName name="_xlnm.Print_Area" localSheetId="1">'ЗМІНИ від 03.03.21'!$A$1:$J$45</definedName>
    <definedName name="_xlnm.Print_Area" localSheetId="3">'ЗМІНИ від 23.04.21'!$A$1:$J$50</definedName>
    <definedName name="_xlnm.Print_Area" localSheetId="2">'ЗМІНИ від 24.03.21'!$A$1:$J$52</definedName>
    <definedName name="_xlnm.Print_Area" localSheetId="4">'ЗМІНИ від 30.06.21'!$A$1:$J$53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6" i="5" l="1"/>
  <c r="H50" i="5"/>
  <c r="I35" i="5" l="1"/>
  <c r="G49" i="5" l="1"/>
  <c r="H24" i="5"/>
  <c r="G24" i="5"/>
  <c r="H22" i="5" l="1"/>
  <c r="H23" i="5"/>
  <c r="H41" i="5"/>
  <c r="G41" i="5" s="1"/>
  <c r="H40" i="5"/>
  <c r="H39" i="5" s="1"/>
  <c r="H38" i="5" s="1"/>
  <c r="G34" i="5"/>
  <c r="H44" i="5"/>
  <c r="G50" i="5"/>
  <c r="G48" i="5"/>
  <c r="H47" i="5"/>
  <c r="G47" i="5" s="1"/>
  <c r="H46" i="5"/>
  <c r="G46" i="5"/>
  <c r="H45" i="5"/>
  <c r="G45" i="5" s="1"/>
  <c r="G44" i="5"/>
  <c r="J43" i="5"/>
  <c r="J42" i="5" s="1"/>
  <c r="I43" i="5"/>
  <c r="I42" i="5"/>
  <c r="J39" i="5"/>
  <c r="J38" i="5" s="1"/>
  <c r="I39" i="5"/>
  <c r="I38" i="5" s="1"/>
  <c r="I37" i="5"/>
  <c r="G37" i="5"/>
  <c r="G36" i="5"/>
  <c r="G35" i="5"/>
  <c r="H33" i="5"/>
  <c r="G33" i="5"/>
  <c r="J32" i="5"/>
  <c r="I32" i="5"/>
  <c r="G32" i="5"/>
  <c r="J31" i="5"/>
  <c r="I31" i="5"/>
  <c r="G31" i="5" s="1"/>
  <c r="I30" i="5"/>
  <c r="H30" i="5"/>
  <c r="G30" i="5" s="1"/>
  <c r="H29" i="5"/>
  <c r="G29" i="5" s="1"/>
  <c r="G28" i="5"/>
  <c r="G27" i="5"/>
  <c r="G26" i="5"/>
  <c r="J25" i="5"/>
  <c r="I25" i="5"/>
  <c r="H25" i="5"/>
  <c r="G25" i="5"/>
  <c r="G23" i="5"/>
  <c r="G22" i="5"/>
  <c r="G21" i="5"/>
  <c r="G20" i="5"/>
  <c r="G19" i="5"/>
  <c r="G18" i="5"/>
  <c r="H17" i="5"/>
  <c r="G17" i="5" s="1"/>
  <c r="I16" i="5"/>
  <c r="I15" i="5" s="1"/>
  <c r="G43" i="5" l="1"/>
  <c r="G40" i="5"/>
  <c r="H16" i="5"/>
  <c r="H15" i="5" s="1"/>
  <c r="J16" i="5"/>
  <c r="J15" i="5" s="1"/>
  <c r="G16" i="5"/>
  <c r="I51" i="5"/>
  <c r="G39" i="5"/>
  <c r="G38" i="5" s="1"/>
  <c r="J51" i="5"/>
  <c r="G42" i="5"/>
  <c r="G15" i="5"/>
  <c r="H43" i="5"/>
  <c r="H42" i="5" s="1"/>
  <c r="H51" i="5" s="1"/>
  <c r="I24" i="4"/>
  <c r="I16" i="4" s="1"/>
  <c r="I15" i="4" s="1"/>
  <c r="I48" i="4" s="1"/>
  <c r="J24" i="4"/>
  <c r="J31" i="4"/>
  <c r="I31" i="4"/>
  <c r="G31" i="4" s="1"/>
  <c r="H42" i="4"/>
  <c r="G42" i="4" s="1"/>
  <c r="H43" i="4"/>
  <c r="H44" i="4"/>
  <c r="H45" i="4"/>
  <c r="H32" i="4"/>
  <c r="G32" i="4" s="1"/>
  <c r="G47" i="4"/>
  <c r="G46" i="4"/>
  <c r="G44" i="4"/>
  <c r="G43" i="4"/>
  <c r="J41" i="4"/>
  <c r="J40" i="4" s="1"/>
  <c r="I41" i="4"/>
  <c r="I40" i="4"/>
  <c r="G39" i="4"/>
  <c r="G38" i="4"/>
  <c r="J37" i="4"/>
  <c r="J36" i="4"/>
  <c r="I37" i="4"/>
  <c r="I36" i="4" s="1"/>
  <c r="H37" i="4"/>
  <c r="H36" i="4"/>
  <c r="I35" i="4"/>
  <c r="G35" i="4" s="1"/>
  <c r="G34" i="4"/>
  <c r="I33" i="4"/>
  <c r="G33" i="4" s="1"/>
  <c r="J30" i="4"/>
  <c r="J16" i="4" s="1"/>
  <c r="J15" i="4" s="1"/>
  <c r="J48" i="4" s="1"/>
  <c r="I30" i="4"/>
  <c r="G30" i="4" s="1"/>
  <c r="I29" i="4"/>
  <c r="H29" i="4"/>
  <c r="G29" i="4" s="1"/>
  <c r="H28" i="4"/>
  <c r="G28" i="4" s="1"/>
  <c r="G27" i="4"/>
  <c r="G26" i="4"/>
  <c r="H25" i="4"/>
  <c r="G25" i="4" s="1"/>
  <c r="H24" i="4"/>
  <c r="H23" i="4"/>
  <c r="G23" i="4"/>
  <c r="H22" i="4"/>
  <c r="H17" i="4"/>
  <c r="G22" i="4"/>
  <c r="G21" i="4"/>
  <c r="G20" i="4"/>
  <c r="G19" i="4"/>
  <c r="G18" i="4"/>
  <c r="G17" i="4"/>
  <c r="H42" i="3"/>
  <c r="G42" i="3" s="1"/>
  <c r="H24" i="3"/>
  <c r="H43" i="3"/>
  <c r="G43" i="3" s="1"/>
  <c r="G38" i="3"/>
  <c r="J37" i="3"/>
  <c r="I37" i="3"/>
  <c r="I36" i="3" s="1"/>
  <c r="H37" i="3"/>
  <c r="H36" i="3" s="1"/>
  <c r="I29" i="3"/>
  <c r="G46" i="3"/>
  <c r="G45" i="3"/>
  <c r="G44" i="3"/>
  <c r="G26" i="3"/>
  <c r="H25" i="3"/>
  <c r="G25" i="3"/>
  <c r="G21" i="3"/>
  <c r="H28" i="3"/>
  <c r="G28" i="3" s="1"/>
  <c r="H29" i="3"/>
  <c r="J30" i="3"/>
  <c r="J16" i="3" s="1"/>
  <c r="J15" i="3" s="1"/>
  <c r="J47" i="3" s="1"/>
  <c r="I30" i="3"/>
  <c r="G30" i="3" s="1"/>
  <c r="H32" i="3"/>
  <c r="I33" i="3"/>
  <c r="J41" i="3"/>
  <c r="J40" i="3" s="1"/>
  <c r="I41" i="3"/>
  <c r="I40" i="3"/>
  <c r="G39" i="3"/>
  <c r="J36" i="3"/>
  <c r="I35" i="3"/>
  <c r="G35" i="3" s="1"/>
  <c r="G34" i="3"/>
  <c r="G33" i="3"/>
  <c r="G32" i="3"/>
  <c r="G31" i="3"/>
  <c r="G27" i="3"/>
  <c r="I24" i="3"/>
  <c r="H23" i="3"/>
  <c r="G23" i="3"/>
  <c r="H22" i="3"/>
  <c r="G22" i="3" s="1"/>
  <c r="G20" i="3"/>
  <c r="H17" i="3"/>
  <c r="H16" i="3" s="1"/>
  <c r="H15" i="3" s="1"/>
  <c r="G19" i="3"/>
  <c r="G18" i="3"/>
  <c r="G24" i="3"/>
  <c r="G17" i="3"/>
  <c r="G37" i="3"/>
  <c r="G36" i="3" s="1"/>
  <c r="H21" i="2"/>
  <c r="H39" i="2"/>
  <c r="G39" i="2" s="1"/>
  <c r="G38" i="2" s="1"/>
  <c r="G37" i="2" s="1"/>
  <c r="J38" i="2"/>
  <c r="J37" i="2" s="1"/>
  <c r="I38" i="2"/>
  <c r="I37" i="2" s="1"/>
  <c r="I23" i="2"/>
  <c r="I31" i="2"/>
  <c r="I27" i="2"/>
  <c r="G27" i="2" s="1"/>
  <c r="H19" i="2"/>
  <c r="G19" i="2" s="1"/>
  <c r="J35" i="2"/>
  <c r="J34" i="2" s="1"/>
  <c r="I35" i="2"/>
  <c r="I34" i="2" s="1"/>
  <c r="H35" i="2"/>
  <c r="H34" i="2" s="1"/>
  <c r="G36" i="2"/>
  <c r="G35" i="2" s="1"/>
  <c r="G34" i="2" s="1"/>
  <c r="H22" i="2"/>
  <c r="G22" i="2" s="1"/>
  <c r="G24" i="2"/>
  <c r="G28" i="2"/>
  <c r="G26" i="2"/>
  <c r="H30" i="2"/>
  <c r="G30" i="2" s="1"/>
  <c r="I33" i="2"/>
  <c r="G33" i="2"/>
  <c r="G32" i="2"/>
  <c r="G31" i="2"/>
  <c r="G29" i="2"/>
  <c r="G25" i="2"/>
  <c r="G23" i="2"/>
  <c r="G20" i="2"/>
  <c r="G18" i="2"/>
  <c r="G17" i="2"/>
  <c r="J16" i="2"/>
  <c r="J15" i="2"/>
  <c r="J13" i="1"/>
  <c r="J12" i="1"/>
  <c r="J25" i="1" s="1"/>
  <c r="I13" i="1"/>
  <c r="I12" i="1" s="1"/>
  <c r="I25" i="1" s="1"/>
  <c r="H13" i="1"/>
  <c r="H12" i="1" s="1"/>
  <c r="H25" i="1" s="1"/>
  <c r="G21" i="1"/>
  <c r="G20" i="1"/>
  <c r="G19" i="1"/>
  <c r="G18" i="1"/>
  <c r="G17" i="1"/>
  <c r="G16" i="1"/>
  <c r="G15" i="1"/>
  <c r="G14" i="1"/>
  <c r="G22" i="1"/>
  <c r="H41" i="4" l="1"/>
  <c r="H40" i="4" s="1"/>
  <c r="G29" i="3"/>
  <c r="G16" i="3" s="1"/>
  <c r="G15" i="3" s="1"/>
  <c r="G47" i="3" s="1"/>
  <c r="G41" i="3"/>
  <c r="G40" i="3" s="1"/>
  <c r="H16" i="4"/>
  <c r="H15" i="4" s="1"/>
  <c r="G24" i="4"/>
  <c r="G16" i="4" s="1"/>
  <c r="G15" i="4" s="1"/>
  <c r="G13" i="1"/>
  <c r="G12" i="1" s="1"/>
  <c r="G25" i="1" s="1"/>
  <c r="G28" i="1" s="1"/>
  <c r="H16" i="2"/>
  <c r="H15" i="2" s="1"/>
  <c r="H41" i="3"/>
  <c r="H40" i="3" s="1"/>
  <c r="G37" i="4"/>
  <c r="G36" i="4" s="1"/>
  <c r="G51" i="5"/>
  <c r="J40" i="2"/>
  <c r="H48" i="4"/>
  <c r="H47" i="3"/>
  <c r="H38" i="2"/>
  <c r="H37" i="2" s="1"/>
  <c r="H40" i="2" s="1"/>
  <c r="I16" i="2"/>
  <c r="I15" i="2" s="1"/>
  <c r="I40" i="2" s="1"/>
  <c r="G21" i="2"/>
  <c r="G16" i="2" s="1"/>
  <c r="G15" i="2" s="1"/>
  <c r="G40" i="2" s="1"/>
  <c r="G45" i="4"/>
  <c r="G41" i="4" s="1"/>
  <c r="G40" i="4" s="1"/>
  <c r="I16" i="3"/>
  <c r="I15" i="3" s="1"/>
  <c r="I47" i="3" s="1"/>
  <c r="G48" i="4" l="1"/>
</calcChain>
</file>

<file path=xl/sharedStrings.xml><?xml version="1.0" encoding="utf-8"?>
<sst xmlns="http://schemas.openxmlformats.org/spreadsheetml/2006/main" count="842" uniqueCount="186">
  <si>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</si>
  <si>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</si>
  <si>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</si>
  <si>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</si>
  <si>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</si>
  <si>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</si>
  <si>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</si>
  <si>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</si>
  <si>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</si>
  <si>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</si>
  <si>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</si>
  <si>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</si>
  <si>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</si>
  <si>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</si>
  <si>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</si>
  <si>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</si>
  <si>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</si>
  <si>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</si>
  <si>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</si>
  <si>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</si>
  <si>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</si>
  <si>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Програма розвитку та підтримки обдарованих і талановитих учнів Боратинської сільської ради на 2019-2021 роки</t>
  </si>
  <si>
    <t>Рішення сільської ради від 29.03.2019  № 8/6</t>
  </si>
  <si>
    <t>Програма надання одноразової допомоги дітям сиротам і дітям позбавлених батьківського піклування, яким виповнилося 18 років на 2019-2021 роки</t>
  </si>
  <si>
    <t>Рішення сільської ради від 03.10.2019  №11/11</t>
  </si>
  <si>
    <t>0112111</t>
  </si>
  <si>
    <t>2111</t>
  </si>
  <si>
    <t>0726</t>
  </si>
  <si>
    <t>Первинна медична допомога населенню, що надається центрами первинної медичної (медико-санітарної) допомоги</t>
  </si>
  <si>
    <t>Програма надання фінансової підтримки комунальному некомерційному підприємству «Луцький районний центр первинної медико-санітарної допомоги»</t>
  </si>
  <si>
    <t>Рішення сільської ради від 24.12.2019  № 13/5</t>
  </si>
  <si>
    <t>0116030</t>
  </si>
  <si>
    <t>6030</t>
  </si>
  <si>
    <t>0620</t>
  </si>
  <si>
    <t>Організація благоустрою населених пунктів</t>
  </si>
  <si>
    <t>Програма по благоустрою, озелененню, поліпшенню стану довкілля населених пунктів Боратинської сільської ради</t>
  </si>
  <si>
    <t>Рішення сільської ради від 22.12.2017  № 2/9</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</si>
  <si>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</si>
  <si>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</si>
  <si>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</si>
  <si>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</si>
  <si>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</si>
  <si>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Рішення сільської ради від 03.10.2019  № 11/9</t>
  </si>
  <si>
    <t>0117130</t>
  </si>
  <si>
    <t>7130</t>
  </si>
  <si>
    <t>0421</t>
  </si>
  <si>
    <t>Здійснення заходів із землеустрою</t>
  </si>
  <si>
    <t>Комплексна програма розвитку галузі агропромислового комплексу громади</t>
  </si>
  <si>
    <t>Рішення сільської ради від 30.05.2018  № 4/7</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</si>
  <si>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</si>
  <si>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</si>
  <si>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</si>
  <si>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</si>
  <si>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</si>
  <si>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Рішення сільської ради від 03.10.2019  № 11/7</t>
  </si>
  <si>
    <t>0117693</t>
  </si>
  <si>
    <t>7693</t>
  </si>
  <si>
    <t>Інші заходи, пов`язані з економічною діяльністю</t>
  </si>
  <si>
    <t>0118340</t>
  </si>
  <si>
    <t>8340</t>
  </si>
  <si>
    <t>0540</t>
  </si>
  <si>
    <t>Природоохоронні заходи за рахунок цільових фондів</t>
  </si>
  <si>
    <t>Програма "Охорона навколишнього природного середовища на 2018-2021 роки"</t>
  </si>
  <si>
    <t>Рішення сільської ради від 30.05.2018  № 4/357</t>
  </si>
  <si>
    <t>УСЬОГО</t>
  </si>
  <si>
    <t>X</t>
  </si>
  <si>
    <t>до рішення Боратинської сільської ради</t>
  </si>
  <si>
    <t>"Про бюджет сільської територіальної громади на 2021 рік"</t>
  </si>
  <si>
    <t xml:space="preserve">Розподіл витрат бюджету сільської територіальної громади на реалізацію місцевих програм у 2021 році </t>
  </si>
  <si>
    <t>Сільський голова</t>
  </si>
  <si>
    <t>С.О.Яручик</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</si>
  <si>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</si>
  <si>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</si>
  <si>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</si>
  <si>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</si>
  <si>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</si>
  <si>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</si>
  <si>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</si>
  <si>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</si>
  <si>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</si>
  <si>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</si>
  <si>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</si>
  <si>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</si>
  <si>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</si>
  <si>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</si>
  <si>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</si>
  <si>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</si>
  <si>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</si>
  <si>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</si>
  <si>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</si>
  <si>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</si>
  <si>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Програма соціального захисту на 2021-2023 роки</t>
  </si>
  <si>
    <t xml:space="preserve">Рішення сільської ради від 03.03.2021  № </t>
  </si>
  <si>
    <t>Програма надання фінансової підтримки комунальному некомерційному підприємству «Луцький районний центр первинної медико-санітарної допомоги на 2021 рік»</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</si>
  <si>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</si>
  <si>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</si>
  <si>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</si>
  <si>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</si>
  <si>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Цільова соціальна програма забезпечення житлом дітей-сиріт, дітей позбавлених батьківського піклування, та осіб з їх числа на 2021-2023 роки</t>
  </si>
  <si>
    <t>Програма забезпечення громадян Боратинської сільської ради, які стражлають на рідкісні (орфанні) захворювання, лікарськими засобами на 2021-2023 роки</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</si>
  <si>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</si>
  <si>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</si>
  <si>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</si>
  <si>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</si>
  <si>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</si>
  <si>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</si>
  <si>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</si>
  <si>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</si>
  <si>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</si>
  <si>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</si>
  <si>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</si>
  <si>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</si>
  <si>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</si>
  <si>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</si>
  <si>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</si>
  <si>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Додаток № 6</t>
  </si>
  <si>
    <t>до рішення сільської ради "Про бюджет сільської територіальної громади на 2021 рік"</t>
  </si>
  <si>
    <t>Зміни до додатку №7</t>
  </si>
  <si>
    <t>до рішення сільської ради "Про внесення змін</t>
  </si>
  <si>
    <t>до рішення сільської ради від 24.12.2020 року №2/3</t>
  </si>
  <si>
    <t>Рішення сільської ради від 03.03.2021  № 4/4</t>
  </si>
  <si>
    <t>Рішення сільської ради від 03.03.2021  № 4/5</t>
  </si>
  <si>
    <t>Рішення сільської ради від 03.03.2021  № 4/6</t>
  </si>
  <si>
    <t>0111021</t>
  </si>
  <si>
    <t>1021</t>
  </si>
  <si>
    <t>0921</t>
  </si>
  <si>
    <t>Надання загальної середньої освіти закладами загальної середньої освіти</t>
  </si>
  <si>
    <t>Рішення сільської ради від 03.03.2021  № 4/7</t>
  </si>
  <si>
    <t>0116082</t>
  </si>
  <si>
    <t>Рішення сільської ради від 03.03.2021  №4/6</t>
  </si>
  <si>
    <t>Рішення сільської ради від 29.03.2019  №8/6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</si>
  <si>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</si>
  <si>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</si>
  <si>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</si>
  <si>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</si>
  <si>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Боратинської сільської ради</t>
  </si>
  <si>
    <t>Рішення сільської ради від 03.03.2021 №4/4</t>
  </si>
  <si>
    <t>Рішення сільської ради від 03.03.2021  №4/5</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</si>
  <si>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</si>
  <si>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</si>
  <si>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</si>
  <si>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t>
  </si>
  <si>
    <t>Програма відшкодування різниці в тарифах по ВКП «Грань»</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</si>
  <si>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</si>
  <si>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</si>
  <si>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</si>
  <si>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</si>
  <si>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</si>
  <si>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 xml:space="preserve">Програма „Підтримки органів виконавчої влади Луцького району на 2021 рік" </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</si>
  <si>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</si>
  <si>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</si>
  <si>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</si>
  <si>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</si>
  <si>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</si>
  <si>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</si>
  <si>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</si>
  <si>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</si>
  <si>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</si>
  <si>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Рішення сільської ради від 24.03.2021 №5/5</t>
  </si>
  <si>
    <t xml:space="preserve">Рішення сільської ради від 24.03.2021  №5/6 </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</si>
  <si>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2021-2023 роки</t>
  </si>
  <si>
    <t>Рішення сільської ради від 24.03.2021 №5/7</t>
  </si>
  <si>
    <t>Програма благоустрою населених пунктів Боратинської сільської ради на 2021-2023 роки</t>
  </si>
  <si>
    <t>Рішення сільської ради від 24.03.2021 №5/10</t>
  </si>
  <si>
    <t xml:space="preserve">Рішення сільської ради від 24.03.2021 №5/9 </t>
  </si>
  <si>
    <t>Рішення сільської ради від 24.03.2021 №5/8</t>
  </si>
  <si>
    <t>Програма розвитку культури Боратинської сільської ради на 2021-2023 роки</t>
  </si>
  <si>
    <t xml:space="preserve">Програма захисту населення і території від надзвичайних ситуацій техногенного і природного характеру на 2019-2023 роки </t>
  </si>
  <si>
    <t xml:space="preserve">Рішення сільської ради від 24.03.2021 №5/13  </t>
  </si>
  <si>
    <t>Рішення сільської ради від 24.03.2021 №5/12</t>
  </si>
  <si>
    <t>Рішення сільської ради від 18.02.2021 № 3/10</t>
  </si>
  <si>
    <t>Рішення сільської ради від 03.03.2021  №4/4</t>
  </si>
  <si>
    <t xml:space="preserve">Програма забезпечення особистої безпеки громадян та протидії злочинності на 2021-2023 роки </t>
  </si>
  <si>
    <t>Додаток № 5</t>
  </si>
  <si>
    <t xml:space="preserve">Рішення сільської ради від 23.04.2021 № 6/3  </t>
  </si>
  <si>
    <t>Рішення сільської ради від 23.04.2021 № 6/4</t>
  </si>
  <si>
    <t>Рішення сільської ради від 24.03.2021 № 5/10</t>
  </si>
  <si>
    <t>Рішення сільської ради від 24.03.2021 № 5/12</t>
  </si>
  <si>
    <t>0118330</t>
  </si>
  <si>
    <t>8330</t>
  </si>
  <si>
    <t>Інша діяльність у сфері екології та охорони природних ресурсів</t>
  </si>
  <si>
    <t>Програма забезпечення виконання заходів мобілізаційної підготовки та територіальної оборони,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об’єднаної територіальної громади</t>
  </si>
  <si>
    <t>Рішення сільської ради від 24.03.2021  №5/4</t>
  </si>
  <si>
    <t>Програма "Поліцейський офіцерм громади" Боратинської сільської ради на 2020-2022 роки</t>
  </si>
  <si>
    <t xml:space="preserve">Рішення сільської ради від 10.07.2019 №16/6  </t>
  </si>
  <si>
    <t>Рішення сільської ради від 30.06.2021 № 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</si>
</sst>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0" x14ac:knownFonts="1">
    <font>
      <sz val="10"/>
      <color theme="1"/>
      <name val="Calibri"/>
      <family val="2"/>
      <charset val="204"/>
      <scheme val="minor"/>
    </font>
    <font>
      <b/>
      <sz val="10"/>
      <color indexed="8"/>
      <name val="Calibri"/>
      <family val="2"/>
      <charset val="204"/>
    </font>
    <font>
      <sz val="8"/>
      <color indexed="8"/>
      <name val="Calibri"/>
      <family val="2"/>
      <charset val="204"/>
    </font>
    <font>
      <i/>
      <sz val="10"/>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9" fillId="0" borderId="0"/>
  </cellStyleXfs>
  <cellXfs count="88">
    <xf numFmtId="0" fontId="0" fillId="0" borderId="0" xfId="0"/>
    <xf numFmtId="0" fontId="0" fillId="2" borderId="0" xfId="0" applyFill="1"/>
    <xf numFmtId="0" fontId="0" fillId="2" borderId="0" xfId="0" applyFill="1" applyAlignment="1">
      <alignment horizontal="right"/>
    </xf>
    <xf numFmtId="0" fontId="0" fillId="2" borderId="1" xfId="0"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0" fillId="2" borderId="0" xfId="0" applyFill="1" applyAlignment="1">
      <alignment horizontal="center"/>
    </xf>
    <xf numFmtId="0" fontId="4" fillId="0" borderId="0" xfId="1"/>
    <xf numFmtId="0" fontId="5"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5" fillId="0" borderId="0" xfId="1" applyNumberFormat="1" applyFont="1" applyFill="1" applyBorder="1" applyAlignment="1" applyProtection="1"/>
    <xf numFmtId="0" fontId="7" fillId="2" borderId="0" xfId="0" applyFont="1" applyFill="1" applyAlignment="1">
      <alignment horizontal="left"/>
    </xf>
    <xf numFmtId="0" fontId="8" fillId="2" borderId="0" xfId="0" applyFont="1" applyFill="1"/>
    <xf numFmtId="0" fontId="8" fillId="0" borderId="0" xfId="0" applyFont="1"/>
    <xf numFmtId="49" fontId="1" fillId="2" borderId="1" xfId="0" applyNumberFormat="1" applyFont="1" applyFill="1" applyBorder="1" applyAlignment="1">
      <alignment vertical="center"/>
    </xf>
    <xf numFmtId="4" fontId="0" fillId="0" borderId="1" xfId="0" quotePrefix="1" applyNumberFormat="1" applyBorder="1" applyAlignment="1">
      <alignment vertical="center" wrapText="1"/>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164" fontId="8" fillId="2" borderId="0" xfId="0" applyNumberFormat="1" applyFont="1" applyFill="1"/>
    <xf numFmtId="164" fontId="0" fillId="2" borderId="0" xfId="0" applyNumberFormat="1" applyFill="1"/>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5" fillId="0" borderId="0" xfId="1" applyNumberFormat="1" applyFont="1" applyFill="1" applyBorder="1" applyAlignment="1" applyProtection="1">
      <alignment horizontal="left" wrapText="1"/>
    </xf>
    <xf numFmtId="0" fontId="5" fillId="0" borderId="0" xfId="2" applyFont="1" applyAlignment="1"/>
    <xf numFmtId="0" fontId="0" fillId="2" borderId="1" xfId="0" quotePrefix="1" applyFill="1" applyBorder="1" applyAlignment="1">
      <alignment horizontal="center" vertical="center" wrapText="1"/>
    </xf>
    <xf numFmtId="4" fontId="0" fillId="2" borderId="1" xfId="0" quotePrefix="1" applyNumberFormat="1" applyFill="1" applyBorder="1" applyAlignment="1">
      <alignment horizontal="center" vertical="center" wrapText="1"/>
    </xf>
    <xf numFmtId="4" fontId="0" fillId="2" borderId="1" xfId="0" quotePrefix="1" applyNumberFormat="1" applyFill="1" applyBorder="1" applyAlignment="1">
      <alignment vertical="center"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4" fontId="0" fillId="0" borderId="3" xfId="0" quotePrefix="1" applyNumberFormat="1" applyBorder="1" applyAlignment="1">
      <alignment horizontal="lef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0" fontId="0" fillId="2" borderId="1" xfId="0" applyFill="1" applyBorder="1" applyAlignment="1">
      <alignment horizontal="center" vertical="center" wrapText="1"/>
    </xf>
    <xf numFmtId="0" fontId="5" fillId="0" borderId="0" xfId="1" applyNumberFormat="1" applyFont="1" applyFill="1" applyBorder="1" applyAlignment="1" applyProtection="1">
      <alignment horizontal="left"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4" fontId="0" fillId="0" borderId="3" xfId="0" quotePrefix="1" applyNumberFormat="1" applyBorder="1" applyAlignment="1">
      <alignment horizontal="left" vertical="center" wrapText="1"/>
    </xf>
    <xf numFmtId="0" fontId="0" fillId="2" borderId="1" xfId="0" applyFill="1" applyBorder="1" applyAlignment="1">
      <alignment horizontal="center" vertical="center" wrapText="1"/>
    </xf>
    <xf numFmtId="0" fontId="3" fillId="2" borderId="0" xfId="0" applyFont="1" applyFill="1" applyAlignment="1">
      <alignment horizontal="center"/>
    </xf>
    <xf numFmtId="0" fontId="5"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left"/>
    </xf>
    <xf numFmtId="0" fontId="6" fillId="0" borderId="0" xfId="1" applyNumberFormat="1" applyFont="1" applyFill="1" applyBorder="1" applyAlignment="1" applyProtection="1">
      <alignment horizontal="center"/>
    </xf>
    <xf numFmtId="0" fontId="2" fillId="2" borderId="1" xfId="0" applyFont="1"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5" fillId="0" borderId="0" xfId="2" applyFont="1" applyAlignment="1">
      <alignment horizontal="left"/>
    </xf>
    <xf numFmtId="4" fontId="0" fillId="0" borderId="3" xfId="0" quotePrefix="1" applyNumberFormat="1" applyBorder="1" applyAlignment="1">
      <alignment horizontal="left" vertical="center" wrapText="1"/>
    </xf>
    <xf numFmtId="4" fontId="0" fillId="0" borderId="4" xfId="0" quotePrefix="1" applyNumberFormat="1" applyBorder="1" applyAlignment="1">
      <alignment horizontal="left" vertical="center" wrapText="1"/>
    </xf>
    <xf numFmtId="0" fontId="6" fillId="0" borderId="0" xfId="1" applyNumberFormat="1" applyFont="1" applyFill="1" applyBorder="1" applyAlignment="1" applyProtection="1">
      <alignment horizontal="center" wrapText="1"/>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xf numFmtId="4" fontId="0" fillId="0" borderId="5" xfId="0" quotePrefix="1" applyNumberFormat="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cellXfs>
  <cellStyles count="3">
    <cellStyle name="Звичайний" xfId="0" builtinId="0"/>
    <cellStyle name="Звичайний 2" xfId="1"/>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opLeftCell="A22" workbookViewId="0">
      <selection activeCell="C35" sqref="C35"/>
    </sheetView>
  </sheetViews>
  <sheetFormatPr defaultRowHeight="13.8" x14ac:dyDescent="0.3"/>
  <cols>
    <col min="1" max="3" width="12" style="1" customWidth="1"/>
    <col min="4" max="4" width="40.6640625" style="1" customWidth="1"/>
    <col min="5" max="5" width="27.109375" style="1" customWidth="1"/>
    <col min="6" max="6" width="19.5546875" style="1" customWidth="1"/>
    <col min="7" max="8" width="13.6640625" style="1" customWidth="1"/>
    <col min="9" max="9" width="16.33203125" style="1" customWidth="1"/>
    <col min="10" max="10" width="16.88671875" style="1" customWidth="1"/>
  </cols>
  <sheetData>
    <row r="1" spans="1:10" x14ac:dyDescent="0.3">
      <c r="A1" s="15"/>
      <c r="B1" s="15"/>
      <c r="C1" s="15"/>
      <c r="D1" s="19"/>
      <c r="E1" s="19"/>
      <c r="F1" s="19"/>
      <c r="G1" s="15"/>
      <c r="H1" s="15"/>
      <c r="I1" s="19" t="s">
        <v>79</v>
      </c>
      <c r="J1"/>
    </row>
    <row r="2" spans="1:10" x14ac:dyDescent="0.3">
      <c r="A2" s="15"/>
      <c r="B2" s="15"/>
      <c r="C2" s="15"/>
      <c r="D2" s="19"/>
      <c r="E2" s="19"/>
      <c r="F2" s="19"/>
      <c r="G2" s="15"/>
      <c r="H2" s="15"/>
      <c r="I2" s="61" t="s">
        <v>66</v>
      </c>
      <c r="J2" s="61"/>
    </row>
    <row r="3" spans="1:10" ht="28.5" customHeight="1" x14ac:dyDescent="0.3">
      <c r="A3" s="15"/>
      <c r="B3" s="15"/>
      <c r="C3" s="15"/>
      <c r="D3" s="16"/>
      <c r="E3" s="16"/>
      <c r="F3" s="16"/>
      <c r="G3" s="15"/>
      <c r="H3" s="15"/>
      <c r="I3" s="60" t="s">
        <v>67</v>
      </c>
      <c r="J3" s="60"/>
    </row>
    <row r="4" spans="1:10" ht="14.25" customHeight="1" x14ac:dyDescent="0.3">
      <c r="A4" s="15"/>
      <c r="B4" s="15"/>
      <c r="C4" s="15"/>
      <c r="D4" s="16"/>
      <c r="E4" s="16"/>
      <c r="F4" s="16"/>
      <c r="G4" s="15"/>
      <c r="H4" s="15"/>
      <c r="I4"/>
      <c r="J4"/>
    </row>
    <row r="5" spans="1:10" ht="25.5" customHeight="1" x14ac:dyDescent="0.3">
      <c r="A5" s="62" t="s">
        <v>68</v>
      </c>
      <c r="B5" s="62"/>
      <c r="C5" s="62"/>
      <c r="D5" s="62"/>
      <c r="E5" s="62"/>
      <c r="F5" s="62"/>
      <c r="G5" s="62"/>
      <c r="H5" s="62"/>
      <c r="I5" s="62"/>
      <c r="J5" s="62"/>
    </row>
    <row r="6" spans="1:10" ht="25.5" customHeight="1" x14ac:dyDescent="0.3">
      <c r="A6" s="17"/>
      <c r="B6" s="14"/>
      <c r="C6" s="14"/>
      <c r="D6" s="14"/>
      <c r="E6" s="14"/>
      <c r="F6" s="14"/>
      <c r="H6"/>
      <c r="I6"/>
      <c r="J6"/>
    </row>
    <row r="7" spans="1:10" x14ac:dyDescent="0.3">
      <c r="A7" s="17" t="s">
        <v>0</v>
      </c>
      <c r="F7" s="2"/>
      <c r="H7"/>
      <c r="I7"/>
      <c r="J7"/>
    </row>
    <row r="8" spans="1:10" x14ac:dyDescent="0.3">
      <c r="A8" s="1" t="s">
        <v>1</v>
      </c>
      <c r="J8" s="2" t="s">
        <v>2</v>
      </c>
    </row>
    <row r="9" spans="1:10" x14ac:dyDescent="0.3">
      <c r="A9" s="63" t="s">
        <v>3</v>
      </c>
      <c r="B9" s="63" t="s">
        <v>4</v>
      </c>
      <c r="C9" s="63" t="s">
        <v>5</v>
      </c>
      <c r="D9" s="58" t="s">
        <v>6</v>
      </c>
      <c r="E9" s="58" t="s">
        <v>7</v>
      </c>
      <c r="F9" s="63" t="s">
        <v>8</v>
      </c>
      <c r="G9" s="58" t="s">
        <v>9</v>
      </c>
      <c r="H9" s="58" t="s">
        <v>10</v>
      </c>
      <c r="I9" s="58" t="s">
        <v>11</v>
      </c>
      <c r="J9" s="58"/>
    </row>
    <row r="10" spans="1:10" ht="68.099999999999994" customHeight="1" x14ac:dyDescent="0.3">
      <c r="A10" s="58"/>
      <c r="B10" s="58"/>
      <c r="C10" s="58"/>
      <c r="D10" s="58"/>
      <c r="E10" s="58"/>
      <c r="F10" s="58"/>
      <c r="G10" s="58"/>
      <c r="H10" s="58"/>
      <c r="I10" s="3" t="s">
        <v>12</v>
      </c>
      <c r="J10" s="3" t="s">
        <v>13</v>
      </c>
    </row>
    <row r="11" spans="1:10" x14ac:dyDescent="0.3">
      <c r="A11" s="18">
        <v>1</v>
      </c>
      <c r="B11" s="18">
        <v>2</v>
      </c>
      <c r="C11" s="18">
        <v>3</v>
      </c>
      <c r="D11" s="18">
        <v>4</v>
      </c>
      <c r="E11" s="18">
        <v>5</v>
      </c>
      <c r="F11" s="18">
        <v>6</v>
      </c>
      <c r="G11" s="18">
        <v>7</v>
      </c>
      <c r="H11" s="18">
        <v>8</v>
      </c>
      <c r="I11" s="18">
        <v>9</v>
      </c>
      <c r="J11" s="18">
        <v>10</v>
      </c>
    </row>
    <row r="12" spans="1:10" ht="19.5" customHeight="1" x14ac:dyDescent="0.3">
      <c r="A12" s="4" t="s">
        <v>14</v>
      </c>
      <c r="B12" s="5" t="s">
        <v>15</v>
      </c>
      <c r="C12" s="5" t="s">
        <v>15</v>
      </c>
      <c r="D12" s="5" t="s">
        <v>16</v>
      </c>
      <c r="E12" s="5" t="s">
        <v>15</v>
      </c>
      <c r="F12" s="5" t="s">
        <v>15</v>
      </c>
      <c r="G12" s="6">
        <f>G13</f>
        <v>14913260</v>
      </c>
      <c r="H12" s="6">
        <f>H13</f>
        <v>13023860</v>
      </c>
      <c r="I12" s="6">
        <f>I13</f>
        <v>1889400</v>
      </c>
      <c r="J12" s="6">
        <f>J13</f>
        <v>1700000</v>
      </c>
    </row>
    <row r="13" spans="1:10" ht="19.5" customHeight="1" x14ac:dyDescent="0.3">
      <c r="A13" s="23" t="s">
        <v>78</v>
      </c>
      <c r="B13" s="5" t="s">
        <v>15</v>
      </c>
      <c r="C13" s="5" t="s">
        <v>15</v>
      </c>
      <c r="D13" s="5" t="s">
        <v>16</v>
      </c>
      <c r="E13" s="5" t="s">
        <v>15</v>
      </c>
      <c r="F13" s="5" t="s">
        <v>15</v>
      </c>
      <c r="G13" s="6">
        <f>SUM(G14:G24)</f>
        <v>14913260</v>
      </c>
      <c r="H13" s="6">
        <f>SUM(H14:H24)</f>
        <v>13023860</v>
      </c>
      <c r="I13" s="6">
        <f>SUM(I14:I24)</f>
        <v>1889400</v>
      </c>
      <c r="J13" s="6">
        <f>SUM(J14:J24)</f>
        <v>1700000</v>
      </c>
    </row>
    <row r="14" spans="1:10" ht="78" customHeight="1" x14ac:dyDescent="0.3">
      <c r="A14" s="7" t="s">
        <v>17</v>
      </c>
      <c r="B14" s="8" t="s">
        <v>18</v>
      </c>
      <c r="C14" s="8" t="s">
        <v>19</v>
      </c>
      <c r="D14" s="8" t="s">
        <v>20</v>
      </c>
      <c r="E14" s="8" t="s">
        <v>21</v>
      </c>
      <c r="F14" s="8" t="s">
        <v>22</v>
      </c>
      <c r="G14" s="9">
        <f t="shared" ref="G14:G21" si="0">SUM(H14:I14)</f>
        <v>90000</v>
      </c>
      <c r="H14" s="10">
        <v>90000</v>
      </c>
      <c r="I14" s="10">
        <v>0</v>
      </c>
      <c r="J14" s="10">
        <v>0</v>
      </c>
    </row>
    <row r="15" spans="1:10" ht="73.5" customHeight="1" x14ac:dyDescent="0.3">
      <c r="A15" s="7" t="s">
        <v>17</v>
      </c>
      <c r="B15" s="8" t="s">
        <v>18</v>
      </c>
      <c r="C15" s="8" t="s">
        <v>19</v>
      </c>
      <c r="D15" s="8" t="s">
        <v>20</v>
      </c>
      <c r="E15" s="8" t="s">
        <v>23</v>
      </c>
      <c r="F15" s="8" t="s">
        <v>24</v>
      </c>
      <c r="G15" s="9">
        <f t="shared" si="0"/>
        <v>10860</v>
      </c>
      <c r="H15" s="10">
        <v>10860</v>
      </c>
      <c r="I15" s="10">
        <v>0</v>
      </c>
      <c r="J15" s="10">
        <v>0</v>
      </c>
    </row>
    <row r="16" spans="1:10" ht="99" customHeight="1" x14ac:dyDescent="0.3">
      <c r="A16" s="7" t="s">
        <v>25</v>
      </c>
      <c r="B16" s="8" t="s">
        <v>26</v>
      </c>
      <c r="C16" s="8" t="s">
        <v>27</v>
      </c>
      <c r="D16" s="8" t="s">
        <v>28</v>
      </c>
      <c r="E16" s="8" t="s">
        <v>29</v>
      </c>
      <c r="F16" s="8" t="s">
        <v>30</v>
      </c>
      <c r="G16" s="9">
        <f t="shared" si="0"/>
        <v>1000000</v>
      </c>
      <c r="H16" s="10">
        <v>1000000</v>
      </c>
      <c r="I16" s="10">
        <v>0</v>
      </c>
      <c r="J16" s="10">
        <v>0</v>
      </c>
    </row>
    <row r="17" spans="1:10" ht="62.25" customHeight="1" x14ac:dyDescent="0.3">
      <c r="A17" s="7" t="s">
        <v>31</v>
      </c>
      <c r="B17" s="8" t="s">
        <v>32</v>
      </c>
      <c r="C17" s="8" t="s">
        <v>33</v>
      </c>
      <c r="D17" s="8" t="s">
        <v>34</v>
      </c>
      <c r="E17" s="8" t="s">
        <v>35</v>
      </c>
      <c r="F17" s="8" t="s">
        <v>36</v>
      </c>
      <c r="G17" s="9">
        <f t="shared" si="0"/>
        <v>6369000</v>
      </c>
      <c r="H17" s="10">
        <v>6163000</v>
      </c>
      <c r="I17" s="10">
        <v>206000</v>
      </c>
      <c r="J17" s="10">
        <v>200000</v>
      </c>
    </row>
    <row r="18" spans="1:10" ht="55.5" customHeight="1" x14ac:dyDescent="0.3">
      <c r="A18" s="7" t="s">
        <v>37</v>
      </c>
      <c r="B18" s="8" t="s">
        <v>38</v>
      </c>
      <c r="C18" s="8" t="s">
        <v>39</v>
      </c>
      <c r="D18" s="8" t="s">
        <v>40</v>
      </c>
      <c r="E18" s="8" t="s">
        <v>41</v>
      </c>
      <c r="F18" s="8" t="s">
        <v>42</v>
      </c>
      <c r="G18" s="9">
        <f t="shared" si="0"/>
        <v>10000</v>
      </c>
      <c r="H18" s="10">
        <v>10000</v>
      </c>
      <c r="I18" s="10">
        <v>0</v>
      </c>
      <c r="J18" s="10">
        <v>0</v>
      </c>
    </row>
    <row r="19" spans="1:10" ht="45" customHeight="1" x14ac:dyDescent="0.3">
      <c r="A19" s="7" t="s">
        <v>43</v>
      </c>
      <c r="B19" s="8" t="s">
        <v>44</v>
      </c>
      <c r="C19" s="8" t="s">
        <v>45</v>
      </c>
      <c r="D19" s="8" t="s">
        <v>46</v>
      </c>
      <c r="E19" s="8" t="s">
        <v>47</v>
      </c>
      <c r="F19" s="8" t="s">
        <v>48</v>
      </c>
      <c r="G19" s="9">
        <f t="shared" si="0"/>
        <v>144000</v>
      </c>
      <c r="H19" s="10">
        <v>0</v>
      </c>
      <c r="I19" s="10">
        <v>144000</v>
      </c>
      <c r="J19" s="10">
        <v>0</v>
      </c>
    </row>
    <row r="20" spans="1:10" ht="54.75" customHeight="1" x14ac:dyDescent="0.3">
      <c r="A20" s="7" t="s">
        <v>49</v>
      </c>
      <c r="B20" s="8" t="s">
        <v>50</v>
      </c>
      <c r="C20" s="8" t="s">
        <v>51</v>
      </c>
      <c r="D20" s="8" t="s">
        <v>52</v>
      </c>
      <c r="E20" s="8" t="s">
        <v>53</v>
      </c>
      <c r="F20" s="8" t="s">
        <v>54</v>
      </c>
      <c r="G20" s="9">
        <f t="shared" si="0"/>
        <v>1500000</v>
      </c>
      <c r="H20" s="10">
        <v>0</v>
      </c>
      <c r="I20" s="10">
        <v>1500000</v>
      </c>
      <c r="J20" s="10">
        <v>1500000</v>
      </c>
    </row>
    <row r="21" spans="1:10" ht="41.4" x14ac:dyDescent="0.3">
      <c r="A21" s="7" t="s">
        <v>55</v>
      </c>
      <c r="B21" s="8" t="s">
        <v>56</v>
      </c>
      <c r="C21" s="8" t="s">
        <v>51</v>
      </c>
      <c r="D21" s="8" t="s">
        <v>57</v>
      </c>
      <c r="E21" s="8" t="s">
        <v>53</v>
      </c>
      <c r="F21" s="8" t="s">
        <v>54</v>
      </c>
      <c r="G21" s="9">
        <f t="shared" si="0"/>
        <v>5750000</v>
      </c>
      <c r="H21" s="10">
        <v>5750000</v>
      </c>
      <c r="I21" s="10">
        <v>0</v>
      </c>
      <c r="J21" s="10">
        <v>0</v>
      </c>
    </row>
    <row r="22" spans="1:10" ht="50.25" customHeight="1" x14ac:dyDescent="0.3">
      <c r="A22" s="7" t="s">
        <v>58</v>
      </c>
      <c r="B22" s="8" t="s">
        <v>59</v>
      </c>
      <c r="C22" s="8" t="s">
        <v>60</v>
      </c>
      <c r="D22" s="8" t="s">
        <v>61</v>
      </c>
      <c r="E22" s="8" t="s">
        <v>62</v>
      </c>
      <c r="F22" s="8" t="s">
        <v>63</v>
      </c>
      <c r="G22" s="9">
        <f>SUM(H22:I22)</f>
        <v>39400</v>
      </c>
      <c r="H22" s="10">
        <v>0</v>
      </c>
      <c r="I22" s="10">
        <v>39400</v>
      </c>
      <c r="J22" s="10">
        <v>0</v>
      </c>
    </row>
    <row r="23" spans="1:10" ht="50.25" customHeight="1" x14ac:dyDescent="0.3">
      <c r="A23" s="7" t="s">
        <v>71</v>
      </c>
      <c r="B23" s="8" t="s">
        <v>72</v>
      </c>
      <c r="C23" s="8" t="s">
        <v>73</v>
      </c>
      <c r="D23" s="8" t="s">
        <v>74</v>
      </c>
      <c r="E23" s="8" t="s">
        <v>41</v>
      </c>
      <c r="F23" s="8" t="s">
        <v>42</v>
      </c>
      <c r="G23" s="9">
        <v>100000</v>
      </c>
      <c r="H23" s="10">
        <v>0</v>
      </c>
      <c r="I23" s="10">
        <v>100000</v>
      </c>
      <c r="J23" s="10">
        <v>0</v>
      </c>
    </row>
    <row r="24" spans="1:10" ht="50.25" customHeight="1" x14ac:dyDescent="0.3">
      <c r="A24" s="7" t="s">
        <v>75</v>
      </c>
      <c r="B24" s="8" t="s">
        <v>76</v>
      </c>
      <c r="C24" s="8" t="s">
        <v>73</v>
      </c>
      <c r="D24" s="8" t="s">
        <v>77</v>
      </c>
      <c r="E24" s="8" t="s">
        <v>41</v>
      </c>
      <c r="F24" s="8" t="s">
        <v>42</v>
      </c>
      <c r="G24" s="9">
        <v>-100000</v>
      </c>
      <c r="H24" s="10">
        <v>0</v>
      </c>
      <c r="I24" s="10">
        <v>-100000</v>
      </c>
      <c r="J24" s="10">
        <v>0</v>
      </c>
    </row>
    <row r="25" spans="1:10" ht="21.75" customHeight="1" x14ac:dyDescent="0.3">
      <c r="A25" s="11" t="s">
        <v>65</v>
      </c>
      <c r="B25" s="11" t="s">
        <v>65</v>
      </c>
      <c r="C25" s="11" t="s">
        <v>65</v>
      </c>
      <c r="D25" s="12" t="s">
        <v>64</v>
      </c>
      <c r="E25" s="12" t="s">
        <v>65</v>
      </c>
      <c r="F25" s="12" t="s">
        <v>65</v>
      </c>
      <c r="G25" s="13">
        <f>G12</f>
        <v>14913260</v>
      </c>
      <c r="H25" s="13">
        <f>H12</f>
        <v>13023860</v>
      </c>
      <c r="I25" s="13">
        <f>I12</f>
        <v>1889400</v>
      </c>
      <c r="J25" s="13">
        <f>J12</f>
        <v>1700000</v>
      </c>
    </row>
    <row r="27" spans="1:10" x14ac:dyDescent="0.3">
      <c r="A27" s="59"/>
      <c r="B27" s="59"/>
      <c r="C27" s="59"/>
      <c r="D27" s="59"/>
      <c r="E27" s="59"/>
      <c r="F27" s="59"/>
      <c r="G27" s="59"/>
      <c r="H27" s="59"/>
      <c r="I27" s="59"/>
      <c r="J27" s="59"/>
    </row>
    <row r="28" spans="1:10" x14ac:dyDescent="0.3">
      <c r="G28" s="32">
        <f>G25-6000-G24</f>
        <v>15007260</v>
      </c>
    </row>
    <row r="29" spans="1:10" s="22" customFormat="1" ht="18" x14ac:dyDescent="0.35">
      <c r="A29" s="20" t="s">
        <v>69</v>
      </c>
      <c r="B29" s="20"/>
      <c r="C29" s="21"/>
      <c r="D29" s="21"/>
      <c r="E29" s="20"/>
      <c r="F29" s="21"/>
      <c r="G29" s="31"/>
      <c r="I29" s="20" t="s">
        <v>70</v>
      </c>
    </row>
  </sheetData>
  <mergeCells count="13">
    <mergeCell ref="I9:J9"/>
    <mergeCell ref="A27:J27"/>
    <mergeCell ref="I3:J3"/>
    <mergeCell ref="I2:J2"/>
    <mergeCell ref="A5:J5"/>
    <mergeCell ref="A9:A10"/>
    <mergeCell ref="B9:B10"/>
    <mergeCell ref="C9:C10"/>
    <mergeCell ref="D9:D10"/>
    <mergeCell ref="E9:E10"/>
    <mergeCell ref="F9:F10"/>
    <mergeCell ref="G9:G10"/>
    <mergeCell ref="H9:H10"/>
  </mergeCells>
  <phoneticPr fontId="0" type="noConversion"/>
  <pageMargins left="0.19685039370078741" right="0.19685039370078741" top="0.39370078740157483" bottom="0.19685039370078741" header="0" footer="0"/>
  <pageSetup paperSize="9" scale="87" fitToHeight="50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3" zoomScaleNormal="100" workbookViewId="0">
      <selection activeCell="A15" sqref="A15:IV45"/>
    </sheetView>
  </sheetViews>
  <sheetFormatPr defaultColWidth="8.88671875" defaultRowHeight="13.8" x14ac:dyDescent="0.3"/>
  <cols>
    <col min="1" max="3" width="12" style="1" customWidth="1"/>
    <col min="4" max="4" width="40.6640625" style="1" customWidth="1"/>
    <col min="5" max="5" width="31" style="1" customWidth="1"/>
    <col min="6" max="6" width="19.5546875" style="1" customWidth="1"/>
    <col min="7" max="7" width="13.6640625" style="1" customWidth="1"/>
    <col min="8" max="8" width="17.33203125" style="1" customWidth="1"/>
    <col min="9" max="9" width="18.88671875" style="1" customWidth="1"/>
    <col min="10" max="10" width="16.88671875" style="1" customWidth="1"/>
  </cols>
  <sheetData>
    <row r="1" spans="1:12" x14ac:dyDescent="0.3">
      <c r="A1" s="15"/>
      <c r="B1" s="15"/>
      <c r="C1" s="15"/>
      <c r="D1" s="19"/>
      <c r="E1" s="19"/>
      <c r="F1" s="19"/>
      <c r="G1" s="15"/>
      <c r="H1" s="19" t="s">
        <v>115</v>
      </c>
      <c r="I1" s="19"/>
      <c r="J1"/>
    </row>
    <row r="2" spans="1:12" x14ac:dyDescent="0.3">
      <c r="A2" s="15"/>
      <c r="B2" s="15"/>
      <c r="C2" s="15"/>
      <c r="D2" s="19"/>
      <c r="E2" s="19"/>
      <c r="F2" s="19"/>
      <c r="G2" s="15"/>
      <c r="H2" s="68" t="s">
        <v>118</v>
      </c>
      <c r="I2" s="68"/>
      <c r="J2" s="68"/>
      <c r="K2" s="42"/>
      <c r="L2" s="42"/>
    </row>
    <row r="3" spans="1:12" x14ac:dyDescent="0.3">
      <c r="A3" s="15"/>
      <c r="B3" s="15"/>
      <c r="C3" s="15"/>
      <c r="D3" s="19"/>
      <c r="E3" s="19"/>
      <c r="F3" s="19"/>
      <c r="G3" s="15"/>
      <c r="H3" s="68" t="s">
        <v>119</v>
      </c>
      <c r="I3" s="68"/>
      <c r="J3" s="68"/>
      <c r="K3" s="42"/>
      <c r="L3" s="42"/>
    </row>
    <row r="4" spans="1:12" ht="17.399999999999999" customHeight="1" x14ac:dyDescent="0.3">
      <c r="A4" s="15"/>
      <c r="B4" s="15"/>
      <c r="C4" s="15"/>
      <c r="D4" s="16"/>
      <c r="E4" s="16"/>
      <c r="F4" s="16"/>
      <c r="G4" s="15"/>
      <c r="H4" s="60" t="s">
        <v>67</v>
      </c>
      <c r="I4" s="60"/>
      <c r="J4" s="60"/>
    </row>
    <row r="5" spans="1:12" ht="28.5" customHeight="1" x14ac:dyDescent="0.3">
      <c r="A5" s="15"/>
      <c r="B5" s="15"/>
      <c r="C5" s="15"/>
      <c r="D5" s="16"/>
      <c r="E5" s="16"/>
      <c r="F5" s="16"/>
      <c r="G5" s="15"/>
      <c r="H5" s="15"/>
      <c r="I5" s="41"/>
      <c r="J5" s="41"/>
    </row>
    <row r="6" spans="1:12" ht="28.5" customHeight="1" x14ac:dyDescent="0.3">
      <c r="A6" s="71" t="s">
        <v>117</v>
      </c>
      <c r="B6" s="71"/>
      <c r="C6" s="71"/>
      <c r="D6" s="71"/>
      <c r="E6" s="71"/>
      <c r="F6" s="71"/>
      <c r="G6" s="71"/>
      <c r="H6" s="71"/>
      <c r="I6" s="71"/>
      <c r="J6" s="71"/>
    </row>
    <row r="7" spans="1:12" ht="28.5" customHeight="1" x14ac:dyDescent="0.3">
      <c r="A7" s="71" t="s">
        <v>116</v>
      </c>
      <c r="B7" s="71"/>
      <c r="C7" s="71"/>
      <c r="D7" s="71"/>
      <c r="E7" s="71"/>
      <c r="F7" s="71"/>
      <c r="G7" s="71"/>
      <c r="H7" s="71"/>
      <c r="I7" s="71"/>
      <c r="J7" s="71"/>
    </row>
    <row r="8" spans="1:12" ht="25.5" customHeight="1" x14ac:dyDescent="0.3">
      <c r="A8" s="62" t="s">
        <v>68</v>
      </c>
      <c r="B8" s="62"/>
      <c r="C8" s="62"/>
      <c r="D8" s="62"/>
      <c r="E8" s="62"/>
      <c r="F8" s="62"/>
      <c r="G8" s="62"/>
      <c r="H8" s="62"/>
      <c r="I8" s="62"/>
      <c r="J8" s="62"/>
    </row>
    <row r="9" spans="1:12" ht="25.5" customHeight="1" x14ac:dyDescent="0.3">
      <c r="A9" s="17"/>
      <c r="B9" s="14"/>
      <c r="C9" s="14"/>
      <c r="D9" s="14"/>
      <c r="E9" s="14"/>
      <c r="F9" s="14"/>
      <c r="H9"/>
      <c r="I9"/>
      <c r="J9"/>
    </row>
    <row r="10" spans="1:12" x14ac:dyDescent="0.3">
      <c r="A10" s="17" t="s">
        <v>0</v>
      </c>
      <c r="F10" s="2"/>
      <c r="H10"/>
      <c r="I10"/>
      <c r="J10"/>
    </row>
    <row r="11" spans="1:12" x14ac:dyDescent="0.3">
      <c r="A11" s="1" t="s">
        <v>1</v>
      </c>
      <c r="J11" s="2" t="s">
        <v>2</v>
      </c>
    </row>
    <row r="12" spans="1:12" x14ac:dyDescent="0.3">
      <c r="A12" s="63" t="s">
        <v>3</v>
      </c>
      <c r="B12" s="63" t="s">
        <v>4</v>
      </c>
      <c r="C12" s="63" t="s">
        <v>5</v>
      </c>
      <c r="D12" s="58" t="s">
        <v>6</v>
      </c>
      <c r="E12" s="58" t="s">
        <v>7</v>
      </c>
      <c r="F12" s="63" t="s">
        <v>8</v>
      </c>
      <c r="G12" s="58" t="s">
        <v>9</v>
      </c>
      <c r="H12" s="58" t="s">
        <v>10</v>
      </c>
      <c r="I12" s="58" t="s">
        <v>11</v>
      </c>
      <c r="J12" s="58"/>
    </row>
    <row r="13" spans="1:12" ht="68.099999999999994" customHeight="1" x14ac:dyDescent="0.3">
      <c r="A13" s="58"/>
      <c r="B13" s="58"/>
      <c r="C13" s="58"/>
      <c r="D13" s="58"/>
      <c r="E13" s="58"/>
      <c r="F13" s="58"/>
      <c r="G13" s="58"/>
      <c r="H13" s="58"/>
      <c r="I13" s="3" t="s">
        <v>12</v>
      </c>
      <c r="J13" s="3" t="s">
        <v>13</v>
      </c>
    </row>
    <row r="14" spans="1:12" x14ac:dyDescent="0.3">
      <c r="A14" s="18">
        <v>1</v>
      </c>
      <c r="B14" s="18">
        <v>2</v>
      </c>
      <c r="C14" s="18">
        <v>3</v>
      </c>
      <c r="D14" s="18">
        <v>4</v>
      </c>
      <c r="E14" s="18">
        <v>5</v>
      </c>
      <c r="F14" s="18">
        <v>6</v>
      </c>
      <c r="G14" s="18">
        <v>7</v>
      </c>
      <c r="H14" s="18">
        <v>8</v>
      </c>
      <c r="I14" s="18">
        <v>9</v>
      </c>
      <c r="J14" s="18">
        <v>10</v>
      </c>
    </row>
    <row r="15" spans="1:12" ht="19.5" customHeight="1" x14ac:dyDescent="0.3">
      <c r="A15" s="4" t="s">
        <v>14</v>
      </c>
      <c r="B15" s="5" t="s">
        <v>15</v>
      </c>
      <c r="C15" s="5" t="s">
        <v>15</v>
      </c>
      <c r="D15" s="5" t="s">
        <v>16</v>
      </c>
      <c r="E15" s="5" t="s">
        <v>15</v>
      </c>
      <c r="F15" s="5" t="s">
        <v>15</v>
      </c>
      <c r="G15" s="6">
        <f>G16</f>
        <v>16821060</v>
      </c>
      <c r="H15" s="6">
        <f>H16</f>
        <v>14837660</v>
      </c>
      <c r="I15" s="6">
        <f>I16</f>
        <v>1983400</v>
      </c>
      <c r="J15" s="6">
        <f>J16</f>
        <v>1700000</v>
      </c>
    </row>
    <row r="16" spans="1:12" ht="19.5" customHeight="1" x14ac:dyDescent="0.3">
      <c r="A16" s="23" t="s">
        <v>78</v>
      </c>
      <c r="B16" s="5" t="s">
        <v>15</v>
      </c>
      <c r="C16" s="5" t="s">
        <v>15</v>
      </c>
      <c r="D16" s="5" t="s">
        <v>16</v>
      </c>
      <c r="E16" s="5" t="s">
        <v>15</v>
      </c>
      <c r="F16" s="5" t="s">
        <v>15</v>
      </c>
      <c r="G16" s="6">
        <f>SUM(G17:G33)</f>
        <v>16821060</v>
      </c>
      <c r="H16" s="6">
        <f>SUM(H17:H33)</f>
        <v>14837660</v>
      </c>
      <c r="I16" s="6">
        <f>SUM(I17:I33)</f>
        <v>1983400</v>
      </c>
      <c r="J16" s="6">
        <f>SUM(J17:J33)</f>
        <v>1700000</v>
      </c>
    </row>
    <row r="17" spans="1:10" ht="78" hidden="1" customHeight="1" x14ac:dyDescent="0.3">
      <c r="A17" s="7" t="s">
        <v>17</v>
      </c>
      <c r="B17" s="8" t="s">
        <v>18</v>
      </c>
      <c r="C17" s="8" t="s">
        <v>19</v>
      </c>
      <c r="D17" s="8" t="s">
        <v>20</v>
      </c>
      <c r="E17" s="8" t="s">
        <v>21</v>
      </c>
      <c r="F17" s="8" t="s">
        <v>22</v>
      </c>
      <c r="G17" s="9">
        <f t="shared" ref="G17:G30" si="0">SUM(H17:I17)</f>
        <v>90000</v>
      </c>
      <c r="H17" s="10">
        <v>90000</v>
      </c>
      <c r="I17" s="10">
        <v>0</v>
      </c>
      <c r="J17" s="10">
        <v>0</v>
      </c>
    </row>
    <row r="18" spans="1:10" ht="73.5" hidden="1" customHeight="1" x14ac:dyDescent="0.3">
      <c r="A18" s="7" t="s">
        <v>17</v>
      </c>
      <c r="B18" s="8" t="s">
        <v>18</v>
      </c>
      <c r="C18" s="8" t="s">
        <v>19</v>
      </c>
      <c r="D18" s="8" t="s">
        <v>20</v>
      </c>
      <c r="E18" s="8" t="s">
        <v>23</v>
      </c>
      <c r="F18" s="8" t="s">
        <v>24</v>
      </c>
      <c r="G18" s="9">
        <f t="shared" si="0"/>
        <v>10860</v>
      </c>
      <c r="H18" s="10">
        <v>10860</v>
      </c>
      <c r="I18" s="10">
        <v>0</v>
      </c>
      <c r="J18" s="10">
        <v>0</v>
      </c>
    </row>
    <row r="19" spans="1:10" s="1" customFormat="1" ht="46.95" customHeight="1" x14ac:dyDescent="0.3">
      <c r="A19" s="39" t="s">
        <v>123</v>
      </c>
      <c r="B19" s="43" t="s">
        <v>124</v>
      </c>
      <c r="C19" s="44" t="s">
        <v>125</v>
      </c>
      <c r="D19" s="45" t="s">
        <v>126</v>
      </c>
      <c r="E19" s="8" t="s">
        <v>107</v>
      </c>
      <c r="F19" s="8" t="s">
        <v>122</v>
      </c>
      <c r="G19" s="9">
        <f>SUM(H19:I19)</f>
        <v>77000</v>
      </c>
      <c r="H19" s="10">
        <f>77000</f>
        <v>77000</v>
      </c>
      <c r="I19" s="10"/>
      <c r="J19" s="10"/>
    </row>
    <row r="20" spans="1:10" ht="99" hidden="1" customHeight="1" x14ac:dyDescent="0.3">
      <c r="A20" s="7" t="s">
        <v>25</v>
      </c>
      <c r="B20" s="8" t="s">
        <v>26</v>
      </c>
      <c r="C20" s="8" t="s">
        <v>27</v>
      </c>
      <c r="D20" s="8" t="s">
        <v>28</v>
      </c>
      <c r="E20" s="8" t="s">
        <v>93</v>
      </c>
      <c r="F20" s="8" t="s">
        <v>127</v>
      </c>
      <c r="G20" s="9">
        <f t="shared" si="0"/>
        <v>1000000</v>
      </c>
      <c r="H20" s="10">
        <v>1000000</v>
      </c>
      <c r="I20" s="10">
        <v>0</v>
      </c>
      <c r="J20" s="10">
        <v>0</v>
      </c>
    </row>
    <row r="21" spans="1:10" ht="37.950000000000003" customHeight="1" x14ac:dyDescent="0.3">
      <c r="A21" s="64" t="s">
        <v>87</v>
      </c>
      <c r="B21" s="66" t="s">
        <v>88</v>
      </c>
      <c r="C21" s="66" t="s">
        <v>89</v>
      </c>
      <c r="D21" s="69" t="s">
        <v>90</v>
      </c>
      <c r="E21" s="8" t="s">
        <v>91</v>
      </c>
      <c r="F21" s="8" t="s">
        <v>120</v>
      </c>
      <c r="G21" s="9">
        <f t="shared" si="0"/>
        <v>1585000</v>
      </c>
      <c r="H21" s="10">
        <f>1655000-70000</f>
        <v>1585000</v>
      </c>
      <c r="I21" s="10"/>
      <c r="J21" s="10"/>
    </row>
    <row r="22" spans="1:10" ht="82.95" customHeight="1" x14ac:dyDescent="0.3">
      <c r="A22" s="65"/>
      <c r="B22" s="67"/>
      <c r="C22" s="67"/>
      <c r="D22" s="70"/>
      <c r="E22" s="8" t="s">
        <v>99</v>
      </c>
      <c r="F22" s="8" t="s">
        <v>121</v>
      </c>
      <c r="G22" s="9">
        <f t="shared" si="0"/>
        <v>151800</v>
      </c>
      <c r="H22" s="10">
        <f>151800</f>
        <v>151800</v>
      </c>
      <c r="I22" s="10"/>
      <c r="J22" s="10"/>
    </row>
    <row r="23" spans="1:10" ht="62.25" customHeight="1" x14ac:dyDescent="0.3">
      <c r="A23" s="7" t="s">
        <v>31</v>
      </c>
      <c r="B23" s="8" t="s">
        <v>32</v>
      </c>
      <c r="C23" s="8" t="s">
        <v>33</v>
      </c>
      <c r="D23" s="8" t="s">
        <v>34</v>
      </c>
      <c r="E23" s="8" t="s">
        <v>35</v>
      </c>
      <c r="F23" s="8" t="s">
        <v>36</v>
      </c>
      <c r="G23" s="9">
        <f t="shared" si="0"/>
        <v>6363000</v>
      </c>
      <c r="H23" s="10">
        <v>6163000</v>
      </c>
      <c r="I23" s="10">
        <f>206000-6000</f>
        <v>200000</v>
      </c>
      <c r="J23" s="10">
        <v>200000</v>
      </c>
    </row>
    <row r="24" spans="1:10" ht="93" hidden="1" customHeight="1" x14ac:dyDescent="0.3">
      <c r="A24" s="25" t="s">
        <v>95</v>
      </c>
      <c r="B24" s="25" t="s">
        <v>96</v>
      </c>
      <c r="C24" s="26" t="s">
        <v>39</v>
      </c>
      <c r="D24" s="24" t="s">
        <v>97</v>
      </c>
      <c r="E24" s="8" t="s">
        <v>98</v>
      </c>
      <c r="F24" s="8" t="s">
        <v>92</v>
      </c>
      <c r="G24" s="9">
        <f t="shared" si="0"/>
        <v>0</v>
      </c>
      <c r="H24" s="10"/>
      <c r="I24" s="10"/>
      <c r="J24" s="10"/>
    </row>
    <row r="25" spans="1:10" ht="55.5" hidden="1" customHeight="1" x14ac:dyDescent="0.3">
      <c r="A25" s="7" t="s">
        <v>37</v>
      </c>
      <c r="B25" s="8" t="s">
        <v>38</v>
      </c>
      <c r="C25" s="8" t="s">
        <v>39</v>
      </c>
      <c r="D25" s="8" t="s">
        <v>40</v>
      </c>
      <c r="E25" s="8" t="s">
        <v>41</v>
      </c>
      <c r="F25" s="8" t="s">
        <v>92</v>
      </c>
      <c r="G25" s="9">
        <f t="shared" si="0"/>
        <v>10000</v>
      </c>
      <c r="H25" s="10">
        <v>10000</v>
      </c>
      <c r="I25" s="10">
        <v>0</v>
      </c>
      <c r="J25" s="10">
        <v>0</v>
      </c>
    </row>
    <row r="26" spans="1:10" ht="55.5" hidden="1" customHeight="1" x14ac:dyDescent="0.3">
      <c r="A26" s="7" t="s">
        <v>80</v>
      </c>
      <c r="B26" s="8" t="s">
        <v>81</v>
      </c>
      <c r="C26" s="8" t="s">
        <v>45</v>
      </c>
      <c r="D26" s="8" t="s">
        <v>82</v>
      </c>
      <c r="E26" s="8" t="s">
        <v>94</v>
      </c>
      <c r="F26" s="8" t="s">
        <v>92</v>
      </c>
      <c r="G26" s="9">
        <f t="shared" si="0"/>
        <v>0</v>
      </c>
      <c r="H26" s="10"/>
      <c r="I26" s="10"/>
      <c r="J26" s="10"/>
    </row>
    <row r="27" spans="1:10" ht="54" hidden="1" customHeight="1" x14ac:dyDescent="0.3">
      <c r="A27" s="7" t="s">
        <v>43</v>
      </c>
      <c r="B27" s="8" t="s">
        <v>44</v>
      </c>
      <c r="C27" s="8" t="s">
        <v>45</v>
      </c>
      <c r="D27" s="8" t="s">
        <v>46</v>
      </c>
      <c r="E27" s="8" t="s">
        <v>94</v>
      </c>
      <c r="F27" s="8" t="s">
        <v>92</v>
      </c>
      <c r="G27" s="9">
        <f t="shared" si="0"/>
        <v>144000</v>
      </c>
      <c r="H27" s="10"/>
      <c r="I27" s="10">
        <f>144000</f>
        <v>144000</v>
      </c>
      <c r="J27" s="10">
        <v>0</v>
      </c>
    </row>
    <row r="28" spans="1:10" ht="60.6" hidden="1" customHeight="1" x14ac:dyDescent="0.3">
      <c r="A28" s="7" t="s">
        <v>83</v>
      </c>
      <c r="B28" s="8" t="s">
        <v>84</v>
      </c>
      <c r="C28" s="8" t="s">
        <v>85</v>
      </c>
      <c r="D28" s="8" t="s">
        <v>86</v>
      </c>
      <c r="E28" s="8" t="s">
        <v>94</v>
      </c>
      <c r="F28" s="8" t="s">
        <v>92</v>
      </c>
      <c r="G28" s="9">
        <f t="shared" si="0"/>
        <v>0</v>
      </c>
      <c r="H28" s="10"/>
      <c r="I28" s="10"/>
      <c r="J28" s="10"/>
    </row>
    <row r="29" spans="1:10" ht="54.75" hidden="1" customHeight="1" x14ac:dyDescent="0.3">
      <c r="A29" s="7" t="s">
        <v>49</v>
      </c>
      <c r="B29" s="8" t="s">
        <v>50</v>
      </c>
      <c r="C29" s="8" t="s">
        <v>51</v>
      </c>
      <c r="D29" s="8" t="s">
        <v>52</v>
      </c>
      <c r="E29" s="8" t="s">
        <v>53</v>
      </c>
      <c r="F29" s="8" t="s">
        <v>54</v>
      </c>
      <c r="G29" s="9">
        <f t="shared" si="0"/>
        <v>1500000</v>
      </c>
      <c r="H29" s="10">
        <v>0</v>
      </c>
      <c r="I29" s="10">
        <v>1500000</v>
      </c>
      <c r="J29" s="10">
        <v>1500000</v>
      </c>
    </row>
    <row r="30" spans="1:10" ht="41.4" hidden="1" x14ac:dyDescent="0.3">
      <c r="A30" s="7" t="s">
        <v>55</v>
      </c>
      <c r="B30" s="8" t="s">
        <v>56</v>
      </c>
      <c r="C30" s="8" t="s">
        <v>51</v>
      </c>
      <c r="D30" s="8" t="s">
        <v>57</v>
      </c>
      <c r="E30" s="8" t="s">
        <v>53</v>
      </c>
      <c r="F30" s="8" t="s">
        <v>54</v>
      </c>
      <c r="G30" s="9">
        <f t="shared" si="0"/>
        <v>5750000</v>
      </c>
      <c r="H30" s="10">
        <f>5750000</f>
        <v>5750000</v>
      </c>
      <c r="I30" s="10">
        <v>0</v>
      </c>
      <c r="J30" s="10">
        <v>0</v>
      </c>
    </row>
    <row r="31" spans="1:10" ht="50.25" hidden="1" customHeight="1" x14ac:dyDescent="0.3">
      <c r="A31" s="7" t="s">
        <v>58</v>
      </c>
      <c r="B31" s="8" t="s">
        <v>59</v>
      </c>
      <c r="C31" s="8" t="s">
        <v>60</v>
      </c>
      <c r="D31" s="8" t="s">
        <v>61</v>
      </c>
      <c r="E31" s="8" t="s">
        <v>62</v>
      </c>
      <c r="F31" s="8" t="s">
        <v>63</v>
      </c>
      <c r="G31" s="9">
        <f>SUM(H31:I31)</f>
        <v>39400</v>
      </c>
      <c r="H31" s="10">
        <v>0</v>
      </c>
      <c r="I31" s="10">
        <f>39400</f>
        <v>39400</v>
      </c>
      <c r="J31" s="10">
        <v>0</v>
      </c>
    </row>
    <row r="32" spans="1:10" ht="63.6" hidden="1" customHeight="1" x14ac:dyDescent="0.3">
      <c r="A32" s="7" t="s">
        <v>71</v>
      </c>
      <c r="B32" s="8" t="s">
        <v>72</v>
      </c>
      <c r="C32" s="8" t="s">
        <v>73</v>
      </c>
      <c r="D32" s="8" t="s">
        <v>74</v>
      </c>
      <c r="E32" s="8" t="s">
        <v>41</v>
      </c>
      <c r="F32" s="8" t="s">
        <v>92</v>
      </c>
      <c r="G32" s="9">
        <f>SUM(H32:I32)</f>
        <v>100000</v>
      </c>
      <c r="H32" s="10">
        <v>0</v>
      </c>
      <c r="I32" s="10">
        <v>100000</v>
      </c>
      <c r="J32" s="10">
        <v>0</v>
      </c>
    </row>
    <row r="33" spans="1:10" ht="51.6" customHeight="1" x14ac:dyDescent="0.3">
      <c r="A33" s="7" t="s">
        <v>75</v>
      </c>
      <c r="B33" s="8" t="s">
        <v>76</v>
      </c>
      <c r="C33" s="8" t="s">
        <v>73</v>
      </c>
      <c r="D33" s="8" t="s">
        <v>77</v>
      </c>
      <c r="E33" s="8" t="s">
        <v>41</v>
      </c>
      <c r="F33" s="8" t="s">
        <v>42</v>
      </c>
      <c r="G33" s="9">
        <f>SUM(H33:I33)</f>
        <v>0</v>
      </c>
      <c r="H33" s="10">
        <v>0</v>
      </c>
      <c r="I33" s="10">
        <f>-100000+100000</f>
        <v>0</v>
      </c>
      <c r="J33" s="10">
        <v>0</v>
      </c>
    </row>
    <row r="34" spans="1:10" ht="33" customHeight="1" x14ac:dyDescent="0.3">
      <c r="A34" s="30" t="s">
        <v>100</v>
      </c>
      <c r="B34" s="27"/>
      <c r="C34" s="28"/>
      <c r="D34" s="29" t="s">
        <v>101</v>
      </c>
      <c r="E34" s="8"/>
      <c r="F34" s="8"/>
      <c r="G34" s="6">
        <f>G35</f>
        <v>876000</v>
      </c>
      <c r="H34" s="6">
        <f t="shared" ref="H34:J35" si="1">H35</f>
        <v>876000</v>
      </c>
      <c r="I34" s="6">
        <f t="shared" si="1"/>
        <v>0</v>
      </c>
      <c r="J34" s="6">
        <f t="shared" si="1"/>
        <v>0</v>
      </c>
    </row>
    <row r="35" spans="1:10" ht="30.6" customHeight="1" x14ac:dyDescent="0.3">
      <c r="A35" s="30" t="s">
        <v>102</v>
      </c>
      <c r="B35" s="27"/>
      <c r="C35" s="28"/>
      <c r="D35" s="29" t="s">
        <v>101</v>
      </c>
      <c r="E35" s="8"/>
      <c r="F35" s="8"/>
      <c r="G35" s="6">
        <f>G36</f>
        <v>876000</v>
      </c>
      <c r="H35" s="6">
        <f t="shared" si="1"/>
        <v>876000</v>
      </c>
      <c r="I35" s="6">
        <f t="shared" si="1"/>
        <v>0</v>
      </c>
      <c r="J35" s="6">
        <f t="shared" si="1"/>
        <v>0</v>
      </c>
    </row>
    <row r="36" spans="1:10" ht="60.6" customHeight="1" x14ac:dyDescent="0.3">
      <c r="A36" s="25" t="s">
        <v>103</v>
      </c>
      <c r="B36" s="25" t="s">
        <v>104</v>
      </c>
      <c r="C36" s="26" t="s">
        <v>105</v>
      </c>
      <c r="D36" s="26" t="s">
        <v>106</v>
      </c>
      <c r="E36" s="8" t="s">
        <v>107</v>
      </c>
      <c r="F36" s="8" t="s">
        <v>122</v>
      </c>
      <c r="G36" s="9">
        <f>SUM(H36:I36)</f>
        <v>876000</v>
      </c>
      <c r="H36" s="10">
        <v>876000</v>
      </c>
      <c r="I36" s="10"/>
      <c r="J36" s="10"/>
    </row>
    <row r="37" spans="1:10" s="38" customFormat="1" ht="18" customHeight="1" x14ac:dyDescent="0.3">
      <c r="A37" s="33" t="s">
        <v>108</v>
      </c>
      <c r="B37" s="34"/>
      <c r="C37" s="35"/>
      <c r="D37" s="36" t="s">
        <v>109</v>
      </c>
      <c r="E37" s="37"/>
      <c r="F37" s="37"/>
      <c r="G37" s="6">
        <f>G38</f>
        <v>854560</v>
      </c>
      <c r="H37" s="6">
        <f t="shared" ref="H37:J38" si="2">H38</f>
        <v>854560</v>
      </c>
      <c r="I37" s="6">
        <f t="shared" si="2"/>
        <v>0</v>
      </c>
      <c r="J37" s="6">
        <f t="shared" si="2"/>
        <v>0</v>
      </c>
    </row>
    <row r="38" spans="1:10" s="38" customFormat="1" ht="18" customHeight="1" x14ac:dyDescent="0.3">
      <c r="A38" s="33" t="s">
        <v>110</v>
      </c>
      <c r="B38" s="34"/>
      <c r="C38" s="35"/>
      <c r="D38" s="36" t="s">
        <v>109</v>
      </c>
      <c r="E38" s="37"/>
      <c r="F38" s="37"/>
      <c r="G38" s="6">
        <f>G39</f>
        <v>854560</v>
      </c>
      <c r="H38" s="6">
        <f t="shared" si="2"/>
        <v>854560</v>
      </c>
      <c r="I38" s="6">
        <f t="shared" si="2"/>
        <v>0</v>
      </c>
      <c r="J38" s="6">
        <f t="shared" si="2"/>
        <v>0</v>
      </c>
    </row>
    <row r="39" spans="1:10" ht="47.4" customHeight="1" x14ac:dyDescent="0.3">
      <c r="A39" s="39" t="s">
        <v>111</v>
      </c>
      <c r="B39" s="39" t="s">
        <v>112</v>
      </c>
      <c r="C39" s="40" t="s">
        <v>113</v>
      </c>
      <c r="D39" s="40" t="s">
        <v>114</v>
      </c>
      <c r="E39" s="8" t="s">
        <v>91</v>
      </c>
      <c r="F39" s="8" t="s">
        <v>92</v>
      </c>
      <c r="G39" s="9">
        <f>SUM(H39:I39)</f>
        <v>854560</v>
      </c>
      <c r="H39" s="10">
        <f>70000+784560</f>
        <v>854560</v>
      </c>
      <c r="I39" s="10"/>
      <c r="J39" s="10"/>
    </row>
    <row r="40" spans="1:10" ht="21.75" customHeight="1" x14ac:dyDescent="0.3">
      <c r="A40" s="11" t="s">
        <v>65</v>
      </c>
      <c r="B40" s="11" t="s">
        <v>65</v>
      </c>
      <c r="C40" s="11" t="s">
        <v>65</v>
      </c>
      <c r="D40" s="12" t="s">
        <v>64</v>
      </c>
      <c r="E40" s="12" t="s">
        <v>65</v>
      </c>
      <c r="F40" s="12" t="s">
        <v>65</v>
      </c>
      <c r="G40" s="13">
        <f>G15+G34+G37</f>
        <v>18551620</v>
      </c>
      <c r="H40" s="13">
        <f>H15+H34+H37</f>
        <v>16568220</v>
      </c>
      <c r="I40" s="13">
        <f>I15+I34+I37</f>
        <v>1983400</v>
      </c>
      <c r="J40" s="13">
        <f>J15+J34+J37</f>
        <v>1700000</v>
      </c>
    </row>
    <row r="42" spans="1:10" x14ac:dyDescent="0.3">
      <c r="A42" s="59"/>
      <c r="B42" s="59"/>
      <c r="C42" s="59"/>
      <c r="D42" s="59"/>
      <c r="E42" s="59"/>
      <c r="F42" s="59"/>
      <c r="G42" s="59"/>
      <c r="H42" s="59"/>
      <c r="I42" s="59"/>
      <c r="J42" s="59"/>
    </row>
    <row r="44" spans="1:10" s="22" customFormat="1" ht="18" x14ac:dyDescent="0.35">
      <c r="A44" s="20" t="s">
        <v>69</v>
      </c>
      <c r="B44" s="20"/>
      <c r="C44" s="21"/>
      <c r="D44" s="21"/>
      <c r="E44" s="20"/>
      <c r="F44" s="21"/>
      <c r="G44" s="21"/>
      <c r="I44" s="20" t="s">
        <v>70</v>
      </c>
    </row>
  </sheetData>
  <mergeCells count="20">
    <mergeCell ref="B12:B13"/>
    <mergeCell ref="C12:C13"/>
    <mergeCell ref="D12:D13"/>
    <mergeCell ref="E12:E13"/>
    <mergeCell ref="A42:J42"/>
    <mergeCell ref="A21:A22"/>
    <mergeCell ref="B21:B22"/>
    <mergeCell ref="H2:J2"/>
    <mergeCell ref="C21:C22"/>
    <mergeCell ref="D21:D22"/>
    <mergeCell ref="H12:H13"/>
    <mergeCell ref="I12:J12"/>
    <mergeCell ref="H3:J3"/>
    <mergeCell ref="H4:J4"/>
    <mergeCell ref="F12:F13"/>
    <mergeCell ref="G12:G13"/>
    <mergeCell ref="A7:J7"/>
    <mergeCell ref="A6:J6"/>
    <mergeCell ref="A8:J8"/>
    <mergeCell ref="A12:A13"/>
  </mergeCells>
  <phoneticPr fontId="0" type="noConversion"/>
  <pageMargins left="0.19685039370078741" right="0.19685039370078741" top="0.39370078740157483" bottom="0.19685039370078741" header="0" footer="0"/>
  <pageSetup paperSize="9" scale="8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73" zoomScaleNormal="73" workbookViewId="0">
      <pane xSplit="7" ySplit="14" topLeftCell="H40" activePane="bottomRight" state="frozen"/>
      <selection pane="topRight" activeCell="H1" sqref="H1"/>
      <selection pane="bottomLeft" activeCell="A15" sqref="A15"/>
      <selection pane="bottomRight" activeCell="F43" sqref="F43"/>
    </sheetView>
  </sheetViews>
  <sheetFormatPr defaultColWidth="8.88671875" defaultRowHeight="13.8" x14ac:dyDescent="0.3"/>
  <cols>
    <col min="1" max="3" width="12" style="1" customWidth="1"/>
    <col min="4" max="4" width="40.6640625" style="1" customWidth="1"/>
    <col min="5" max="5" width="31" style="1" customWidth="1"/>
    <col min="6" max="6" width="22.44140625" style="1" customWidth="1"/>
    <col min="7" max="7" width="13.6640625" style="1" customWidth="1"/>
    <col min="8" max="8" width="17.33203125" style="1" customWidth="1"/>
    <col min="9" max="9" width="18.88671875" style="1" customWidth="1"/>
    <col min="10" max="10" width="16.88671875" style="1" customWidth="1"/>
  </cols>
  <sheetData>
    <row r="1" spans="1:12" x14ac:dyDescent="0.3">
      <c r="A1" s="15"/>
      <c r="B1" s="15"/>
      <c r="C1" s="15"/>
      <c r="D1" s="19"/>
      <c r="E1" s="19"/>
      <c r="F1" s="19"/>
      <c r="G1" s="15"/>
      <c r="H1" s="19" t="s">
        <v>115</v>
      </c>
      <c r="I1" s="19"/>
      <c r="J1"/>
    </row>
    <row r="2" spans="1:12" x14ac:dyDescent="0.3">
      <c r="A2" s="15"/>
      <c r="B2" s="15"/>
      <c r="C2" s="15"/>
      <c r="D2" s="19"/>
      <c r="E2" s="19"/>
      <c r="F2" s="19"/>
      <c r="G2" s="15"/>
      <c r="H2" s="68" t="s">
        <v>118</v>
      </c>
      <c r="I2" s="68"/>
      <c r="J2" s="68"/>
      <c r="K2" s="42"/>
      <c r="L2" s="42"/>
    </row>
    <row r="3" spans="1:12" x14ac:dyDescent="0.3">
      <c r="A3" s="15"/>
      <c r="B3" s="15"/>
      <c r="C3" s="15"/>
      <c r="D3" s="19"/>
      <c r="E3" s="19"/>
      <c r="F3" s="19"/>
      <c r="G3" s="15"/>
      <c r="H3" s="68" t="s">
        <v>119</v>
      </c>
      <c r="I3" s="68"/>
      <c r="J3" s="68"/>
      <c r="K3" s="42"/>
      <c r="L3" s="42"/>
    </row>
    <row r="4" spans="1:12" ht="17.399999999999999" customHeight="1" x14ac:dyDescent="0.3">
      <c r="A4" s="15"/>
      <c r="B4" s="15"/>
      <c r="C4" s="15"/>
      <c r="D4" s="16"/>
      <c r="E4" s="16"/>
      <c r="F4" s="16"/>
      <c r="G4" s="15"/>
      <c r="H4" s="60" t="s">
        <v>67</v>
      </c>
      <c r="I4" s="60"/>
      <c r="J4" s="60"/>
    </row>
    <row r="5" spans="1:12" ht="28.5" customHeight="1" x14ac:dyDescent="0.3">
      <c r="A5" s="15"/>
      <c r="B5" s="15"/>
      <c r="C5" s="15"/>
      <c r="D5" s="16"/>
      <c r="E5" s="16"/>
      <c r="F5" s="16"/>
      <c r="G5" s="15"/>
      <c r="H5" s="15"/>
      <c r="I5" s="41"/>
      <c r="J5" s="41"/>
    </row>
    <row r="6" spans="1:12" ht="28.5" customHeight="1" x14ac:dyDescent="0.3">
      <c r="A6" s="71" t="s">
        <v>117</v>
      </c>
      <c r="B6" s="71"/>
      <c r="C6" s="71"/>
      <c r="D6" s="71"/>
      <c r="E6" s="71"/>
      <c r="F6" s="71"/>
      <c r="G6" s="71"/>
      <c r="H6" s="71"/>
      <c r="I6" s="71"/>
      <c r="J6" s="71"/>
    </row>
    <row r="7" spans="1:12" ht="28.5" customHeight="1" x14ac:dyDescent="0.3">
      <c r="A7" s="71" t="s">
        <v>116</v>
      </c>
      <c r="B7" s="71"/>
      <c r="C7" s="71"/>
      <c r="D7" s="71"/>
      <c r="E7" s="71"/>
      <c r="F7" s="71"/>
      <c r="G7" s="71"/>
      <c r="H7" s="71"/>
      <c r="I7" s="71"/>
      <c r="J7" s="71"/>
    </row>
    <row r="8" spans="1:12" ht="25.5" customHeight="1" x14ac:dyDescent="0.3">
      <c r="A8" s="62" t="s">
        <v>68</v>
      </c>
      <c r="B8" s="62"/>
      <c r="C8" s="62"/>
      <c r="D8" s="62"/>
      <c r="E8" s="62"/>
      <c r="F8" s="62"/>
      <c r="G8" s="62"/>
      <c r="H8" s="62"/>
      <c r="I8" s="62"/>
      <c r="J8" s="62"/>
    </row>
    <row r="9" spans="1:12" ht="25.5" customHeight="1" x14ac:dyDescent="0.3">
      <c r="A9" s="17"/>
      <c r="B9" s="14"/>
      <c r="C9" s="14"/>
      <c r="D9" s="14"/>
      <c r="E9" s="14"/>
      <c r="F9" s="14"/>
      <c r="H9"/>
      <c r="I9"/>
      <c r="J9"/>
    </row>
    <row r="10" spans="1:12" x14ac:dyDescent="0.3">
      <c r="A10" s="17" t="s">
        <v>0</v>
      </c>
      <c r="F10" s="2"/>
      <c r="H10"/>
      <c r="I10"/>
      <c r="J10"/>
    </row>
    <row r="11" spans="1:12" x14ac:dyDescent="0.3">
      <c r="A11" s="1" t="s">
        <v>1</v>
      </c>
      <c r="J11" s="2" t="s">
        <v>2</v>
      </c>
    </row>
    <row r="12" spans="1:12" x14ac:dyDescent="0.3">
      <c r="A12" s="63" t="s">
        <v>3</v>
      </c>
      <c r="B12" s="63" t="s">
        <v>4</v>
      </c>
      <c r="C12" s="63" t="s">
        <v>5</v>
      </c>
      <c r="D12" s="58" t="s">
        <v>6</v>
      </c>
      <c r="E12" s="58" t="s">
        <v>7</v>
      </c>
      <c r="F12" s="63" t="s">
        <v>8</v>
      </c>
      <c r="G12" s="58" t="s">
        <v>9</v>
      </c>
      <c r="H12" s="58" t="s">
        <v>10</v>
      </c>
      <c r="I12" s="58" t="s">
        <v>11</v>
      </c>
      <c r="J12" s="58"/>
    </row>
    <row r="13" spans="1:12" ht="68.099999999999994" customHeight="1" x14ac:dyDescent="0.3">
      <c r="A13" s="58"/>
      <c r="B13" s="58"/>
      <c r="C13" s="58"/>
      <c r="D13" s="58"/>
      <c r="E13" s="58"/>
      <c r="F13" s="58"/>
      <c r="G13" s="58"/>
      <c r="H13" s="58"/>
      <c r="I13" s="3" t="s">
        <v>12</v>
      </c>
      <c r="J13" s="3" t="s">
        <v>13</v>
      </c>
    </row>
    <row r="14" spans="1:12" x14ac:dyDescent="0.3">
      <c r="A14" s="18">
        <v>1</v>
      </c>
      <c r="B14" s="18">
        <v>2</v>
      </c>
      <c r="C14" s="18">
        <v>3</v>
      </c>
      <c r="D14" s="18">
        <v>4</v>
      </c>
      <c r="E14" s="18">
        <v>5</v>
      </c>
      <c r="F14" s="18">
        <v>6</v>
      </c>
      <c r="G14" s="18">
        <v>7</v>
      </c>
      <c r="H14" s="18">
        <v>8</v>
      </c>
      <c r="I14" s="18">
        <v>9</v>
      </c>
      <c r="J14" s="18">
        <v>10</v>
      </c>
    </row>
    <row r="15" spans="1:12" ht="19.5" customHeight="1" x14ac:dyDescent="0.3">
      <c r="A15" s="4" t="s">
        <v>14</v>
      </c>
      <c r="B15" s="5" t="s">
        <v>15</v>
      </c>
      <c r="C15" s="5" t="s">
        <v>15</v>
      </c>
      <c r="D15" s="5" t="s">
        <v>16</v>
      </c>
      <c r="E15" s="5" t="s">
        <v>15</v>
      </c>
      <c r="F15" s="5" t="s">
        <v>15</v>
      </c>
      <c r="G15" s="6">
        <f>G16</f>
        <v>19525074</v>
      </c>
      <c r="H15" s="6">
        <f>H16</f>
        <v>15808160</v>
      </c>
      <c r="I15" s="6">
        <f>I16</f>
        <v>3716914</v>
      </c>
      <c r="J15" s="6">
        <f>J16</f>
        <v>2250000</v>
      </c>
    </row>
    <row r="16" spans="1:12" ht="19.5" customHeight="1" x14ac:dyDescent="0.3">
      <c r="A16" s="23" t="s">
        <v>78</v>
      </c>
      <c r="B16" s="5" t="s">
        <v>15</v>
      </c>
      <c r="C16" s="5" t="s">
        <v>15</v>
      </c>
      <c r="D16" s="5" t="s">
        <v>16</v>
      </c>
      <c r="E16" s="5" t="s">
        <v>15</v>
      </c>
      <c r="F16" s="5" t="s">
        <v>15</v>
      </c>
      <c r="G16" s="6">
        <f>SUM(G17:G35)</f>
        <v>19525074</v>
      </c>
      <c r="H16" s="6">
        <f>SUM(H17:H35)</f>
        <v>15808160</v>
      </c>
      <c r="I16" s="6">
        <f>SUM(I17:I35)</f>
        <v>3716914</v>
      </c>
      <c r="J16" s="6">
        <f>SUM(J17:J35)</f>
        <v>2250000</v>
      </c>
    </row>
    <row r="17" spans="1:10" s="1" customFormat="1" ht="46.95" hidden="1" customHeight="1" x14ac:dyDescent="0.3">
      <c r="A17" s="39" t="s">
        <v>123</v>
      </c>
      <c r="B17" s="8" t="s">
        <v>124</v>
      </c>
      <c r="C17" s="8" t="s">
        <v>125</v>
      </c>
      <c r="D17" s="45" t="s">
        <v>126</v>
      </c>
      <c r="E17" s="8" t="s">
        <v>107</v>
      </c>
      <c r="F17" s="8" t="s">
        <v>129</v>
      </c>
      <c r="G17" s="9">
        <f>SUM(H17:I17)</f>
        <v>77000</v>
      </c>
      <c r="H17" s="10">
        <f>77000</f>
        <v>77000</v>
      </c>
      <c r="I17" s="10"/>
      <c r="J17" s="10"/>
    </row>
    <row r="18" spans="1:10" ht="78" hidden="1" customHeight="1" x14ac:dyDescent="0.3">
      <c r="A18" s="7" t="s">
        <v>17</v>
      </c>
      <c r="B18" s="8" t="s">
        <v>18</v>
      </c>
      <c r="C18" s="8" t="s">
        <v>19</v>
      </c>
      <c r="D18" s="8" t="s">
        <v>20</v>
      </c>
      <c r="E18" s="8" t="s">
        <v>21</v>
      </c>
      <c r="F18" s="8" t="s">
        <v>130</v>
      </c>
      <c r="G18" s="9">
        <f t="shared" ref="G18:G32" si="0">SUM(H18:I18)</f>
        <v>90000</v>
      </c>
      <c r="H18" s="10">
        <v>90000</v>
      </c>
      <c r="I18" s="10">
        <v>0</v>
      </c>
      <c r="J18" s="10">
        <v>0</v>
      </c>
    </row>
    <row r="19" spans="1:10" ht="105" hidden="1" customHeight="1" x14ac:dyDescent="0.3">
      <c r="A19" s="7" t="s">
        <v>17</v>
      </c>
      <c r="B19" s="8" t="s">
        <v>18</v>
      </c>
      <c r="C19" s="8" t="s">
        <v>19</v>
      </c>
      <c r="D19" s="8" t="s">
        <v>20</v>
      </c>
      <c r="E19" s="8" t="s">
        <v>160</v>
      </c>
      <c r="F19" s="8" t="s">
        <v>161</v>
      </c>
      <c r="G19" s="9">
        <f t="shared" si="0"/>
        <v>10860</v>
      </c>
      <c r="H19" s="10">
        <v>10860</v>
      </c>
      <c r="I19" s="10">
        <v>0</v>
      </c>
      <c r="J19" s="10">
        <v>0</v>
      </c>
    </row>
    <row r="20" spans="1:10" ht="99" hidden="1" customHeight="1" x14ac:dyDescent="0.3">
      <c r="A20" s="7" t="s">
        <v>25</v>
      </c>
      <c r="B20" s="8" t="s">
        <v>26</v>
      </c>
      <c r="C20" s="8" t="s">
        <v>27</v>
      </c>
      <c r="D20" s="8" t="s">
        <v>28</v>
      </c>
      <c r="E20" s="8" t="s">
        <v>93</v>
      </c>
      <c r="F20" s="8" t="s">
        <v>127</v>
      </c>
      <c r="G20" s="9">
        <f t="shared" si="0"/>
        <v>1000000</v>
      </c>
      <c r="H20" s="10">
        <v>1000000</v>
      </c>
      <c r="I20" s="10">
        <v>0</v>
      </c>
      <c r="J20" s="10">
        <v>0</v>
      </c>
    </row>
    <row r="21" spans="1:10" ht="99" customHeight="1" x14ac:dyDescent="0.3">
      <c r="A21" s="46" t="s">
        <v>131</v>
      </c>
      <c r="B21" s="47" t="s">
        <v>132</v>
      </c>
      <c r="C21" s="47" t="s">
        <v>133</v>
      </c>
      <c r="D21" s="48" t="s">
        <v>134</v>
      </c>
      <c r="E21" s="8" t="s">
        <v>135</v>
      </c>
      <c r="F21" s="8" t="s">
        <v>158</v>
      </c>
      <c r="G21" s="9">
        <f t="shared" si="0"/>
        <v>720500</v>
      </c>
      <c r="H21" s="10">
        <v>720500</v>
      </c>
      <c r="I21" s="10"/>
      <c r="J21" s="10"/>
    </row>
    <row r="22" spans="1:10" ht="50.4" customHeight="1" x14ac:dyDescent="0.3">
      <c r="A22" s="64" t="s">
        <v>87</v>
      </c>
      <c r="B22" s="66" t="s">
        <v>88</v>
      </c>
      <c r="C22" s="66" t="s">
        <v>89</v>
      </c>
      <c r="D22" s="69" t="s">
        <v>90</v>
      </c>
      <c r="E22" s="8" t="s">
        <v>91</v>
      </c>
      <c r="F22" s="8" t="s">
        <v>136</v>
      </c>
      <c r="G22" s="9">
        <f t="shared" si="0"/>
        <v>1585000</v>
      </c>
      <c r="H22" s="10">
        <f>1655000-70000</f>
        <v>1585000</v>
      </c>
      <c r="I22" s="10"/>
      <c r="J22" s="10"/>
    </row>
    <row r="23" spans="1:10" ht="82.95" customHeight="1" x14ac:dyDescent="0.3">
      <c r="A23" s="65"/>
      <c r="B23" s="67"/>
      <c r="C23" s="67"/>
      <c r="D23" s="70"/>
      <c r="E23" s="8" t="s">
        <v>99</v>
      </c>
      <c r="F23" s="8" t="s">
        <v>137</v>
      </c>
      <c r="G23" s="9">
        <f t="shared" si="0"/>
        <v>151800</v>
      </c>
      <c r="H23" s="10">
        <f>151800</f>
        <v>151800</v>
      </c>
      <c r="I23" s="10"/>
      <c r="J23" s="10"/>
    </row>
    <row r="24" spans="1:10" ht="62.25" customHeight="1" x14ac:dyDescent="0.3">
      <c r="A24" s="7" t="s">
        <v>31</v>
      </c>
      <c r="B24" s="8" t="s">
        <v>32</v>
      </c>
      <c r="C24" s="8" t="s">
        <v>33</v>
      </c>
      <c r="D24" s="8" t="s">
        <v>34</v>
      </c>
      <c r="E24" s="8" t="s">
        <v>162</v>
      </c>
      <c r="F24" s="8" t="s">
        <v>163</v>
      </c>
      <c r="G24" s="9">
        <f t="shared" si="0"/>
        <v>6363000</v>
      </c>
      <c r="H24" s="10">
        <f>6163000</f>
        <v>6163000</v>
      </c>
      <c r="I24" s="10">
        <f>206000-6000</f>
        <v>200000</v>
      </c>
      <c r="J24" s="10">
        <v>200000</v>
      </c>
    </row>
    <row r="25" spans="1:10" s="1" customFormat="1" ht="96.6" customHeight="1" x14ac:dyDescent="0.3">
      <c r="A25" s="7" t="s">
        <v>138</v>
      </c>
      <c r="B25" s="8" t="s">
        <v>139</v>
      </c>
      <c r="C25" s="8" t="s">
        <v>140</v>
      </c>
      <c r="D25" s="8" t="s">
        <v>141</v>
      </c>
      <c r="E25" s="8" t="s">
        <v>142</v>
      </c>
      <c r="F25" s="8" t="s">
        <v>170</v>
      </c>
      <c r="G25" s="9">
        <f t="shared" si="0"/>
        <v>250000</v>
      </c>
      <c r="H25" s="10">
        <f>250000</f>
        <v>250000</v>
      </c>
      <c r="I25" s="10"/>
      <c r="J25" s="10"/>
    </row>
    <row r="26" spans="1:10" ht="93" customHeight="1" x14ac:dyDescent="0.3">
      <c r="A26" s="7" t="s">
        <v>128</v>
      </c>
      <c r="B26" s="8" t="s">
        <v>143</v>
      </c>
      <c r="C26" s="8" t="s">
        <v>39</v>
      </c>
      <c r="D26" s="8" t="s">
        <v>144</v>
      </c>
      <c r="E26" s="8" t="s">
        <v>156</v>
      </c>
      <c r="F26" s="8" t="s">
        <v>157</v>
      </c>
      <c r="G26" s="9">
        <f>SUM(H26:I26)</f>
        <v>250000</v>
      </c>
      <c r="H26" s="10"/>
      <c r="I26" s="10">
        <v>250000</v>
      </c>
      <c r="J26" s="10">
        <v>250000</v>
      </c>
    </row>
    <row r="27" spans="1:10" ht="55.5" hidden="1" customHeight="1" x14ac:dyDescent="0.3">
      <c r="A27" s="7" t="s">
        <v>37</v>
      </c>
      <c r="B27" s="8" t="s">
        <v>38</v>
      </c>
      <c r="C27" s="8" t="s">
        <v>39</v>
      </c>
      <c r="D27" s="8" t="s">
        <v>40</v>
      </c>
      <c r="E27" s="8" t="s">
        <v>41</v>
      </c>
      <c r="F27" s="8" t="s">
        <v>159</v>
      </c>
      <c r="G27" s="9">
        <f t="shared" si="0"/>
        <v>10000</v>
      </c>
      <c r="H27" s="10">
        <v>10000</v>
      </c>
      <c r="I27" s="10">
        <v>0</v>
      </c>
      <c r="J27" s="10">
        <v>0</v>
      </c>
    </row>
    <row r="28" spans="1:10" ht="55.5" customHeight="1" x14ac:dyDescent="0.3">
      <c r="A28" s="7" t="s">
        <v>80</v>
      </c>
      <c r="B28" s="8" t="s">
        <v>81</v>
      </c>
      <c r="C28" s="8" t="s">
        <v>45</v>
      </c>
      <c r="D28" s="8" t="s">
        <v>82</v>
      </c>
      <c r="E28" s="8" t="s">
        <v>94</v>
      </c>
      <c r="F28" s="8" t="s">
        <v>164</v>
      </c>
      <c r="G28" s="9">
        <f t="shared" si="0"/>
        <v>50000</v>
      </c>
      <c r="H28" s="10">
        <f>50000</f>
        <v>50000</v>
      </c>
      <c r="I28" s="10"/>
      <c r="J28" s="10"/>
    </row>
    <row r="29" spans="1:10" ht="54" customHeight="1" x14ac:dyDescent="0.3">
      <c r="A29" s="7" t="s">
        <v>43</v>
      </c>
      <c r="B29" s="8" t="s">
        <v>44</v>
      </c>
      <c r="C29" s="8" t="s">
        <v>45</v>
      </c>
      <c r="D29" s="8" t="s">
        <v>46</v>
      </c>
      <c r="E29" s="8" t="s">
        <v>94</v>
      </c>
      <c r="F29" s="8" t="s">
        <v>164</v>
      </c>
      <c r="G29" s="9">
        <f t="shared" si="0"/>
        <v>1220314</v>
      </c>
      <c r="H29" s="10">
        <f>200000</f>
        <v>200000</v>
      </c>
      <c r="I29" s="10">
        <f>144000+876314</f>
        <v>1020314</v>
      </c>
      <c r="J29" s="10">
        <v>0</v>
      </c>
    </row>
    <row r="30" spans="1:10" ht="60.6" customHeight="1" x14ac:dyDescent="0.3">
      <c r="A30" s="7" t="s">
        <v>83</v>
      </c>
      <c r="B30" s="8" t="s">
        <v>84</v>
      </c>
      <c r="C30" s="8" t="s">
        <v>85</v>
      </c>
      <c r="D30" s="8" t="s">
        <v>86</v>
      </c>
      <c r="E30" s="8" t="s">
        <v>94</v>
      </c>
      <c r="F30" s="8" t="s">
        <v>164</v>
      </c>
      <c r="G30" s="9">
        <f t="shared" si="0"/>
        <v>300000</v>
      </c>
      <c r="H30" s="10"/>
      <c r="I30" s="10">
        <f>300000</f>
        <v>300000</v>
      </c>
      <c r="J30" s="10">
        <f>300000</f>
        <v>300000</v>
      </c>
    </row>
    <row r="31" spans="1:10" ht="54.75" hidden="1" customHeight="1" x14ac:dyDescent="0.3">
      <c r="A31" s="7" t="s">
        <v>49</v>
      </c>
      <c r="B31" s="8" t="s">
        <v>50</v>
      </c>
      <c r="C31" s="8" t="s">
        <v>51</v>
      </c>
      <c r="D31" s="8" t="s">
        <v>52</v>
      </c>
      <c r="E31" s="8" t="s">
        <v>53</v>
      </c>
      <c r="F31" s="8" t="s">
        <v>54</v>
      </c>
      <c r="G31" s="9">
        <f t="shared" si="0"/>
        <v>1500000</v>
      </c>
      <c r="H31" s="10">
        <v>0</v>
      </c>
      <c r="I31" s="10">
        <v>1500000</v>
      </c>
      <c r="J31" s="10">
        <v>1500000</v>
      </c>
    </row>
    <row r="32" spans="1:10" ht="41.4" hidden="1" x14ac:dyDescent="0.3">
      <c r="A32" s="7" t="s">
        <v>55</v>
      </c>
      <c r="B32" s="8" t="s">
        <v>56</v>
      </c>
      <c r="C32" s="8" t="s">
        <v>51</v>
      </c>
      <c r="D32" s="8" t="s">
        <v>57</v>
      </c>
      <c r="E32" s="8" t="s">
        <v>53</v>
      </c>
      <c r="F32" s="8" t="s">
        <v>54</v>
      </c>
      <c r="G32" s="9">
        <f t="shared" si="0"/>
        <v>5500000</v>
      </c>
      <c r="H32" s="10">
        <f>5750000-250000</f>
        <v>5500000</v>
      </c>
      <c r="I32" s="10">
        <v>0</v>
      </c>
      <c r="J32" s="10">
        <v>0</v>
      </c>
    </row>
    <row r="33" spans="1:10" ht="50.25" customHeight="1" x14ac:dyDescent="0.3">
      <c r="A33" s="7" t="s">
        <v>58</v>
      </c>
      <c r="B33" s="8" t="s">
        <v>59</v>
      </c>
      <c r="C33" s="8" t="s">
        <v>60</v>
      </c>
      <c r="D33" s="8" t="s">
        <v>61</v>
      </c>
      <c r="E33" s="8" t="s">
        <v>62</v>
      </c>
      <c r="F33" s="8" t="s">
        <v>63</v>
      </c>
      <c r="G33" s="9">
        <f>SUM(H33:I33)</f>
        <v>346600</v>
      </c>
      <c r="H33" s="10">
        <v>0</v>
      </c>
      <c r="I33" s="10">
        <f>39400+7200+300000</f>
        <v>346600</v>
      </c>
      <c r="J33" s="10">
        <v>0</v>
      </c>
    </row>
    <row r="34" spans="1:10" ht="63.6" hidden="1" customHeight="1" x14ac:dyDescent="0.3">
      <c r="A34" s="7" t="s">
        <v>71</v>
      </c>
      <c r="B34" s="8" t="s">
        <v>72</v>
      </c>
      <c r="C34" s="8" t="s">
        <v>73</v>
      </c>
      <c r="D34" s="8" t="s">
        <v>74</v>
      </c>
      <c r="E34" s="8" t="s">
        <v>41</v>
      </c>
      <c r="F34" s="8" t="s">
        <v>159</v>
      </c>
      <c r="G34" s="9">
        <f>SUM(H34:I34)</f>
        <v>100000</v>
      </c>
      <c r="H34" s="10">
        <v>0</v>
      </c>
      <c r="I34" s="10">
        <v>100000</v>
      </c>
      <c r="J34" s="10">
        <v>0</v>
      </c>
    </row>
    <row r="35" spans="1:10" ht="51.6" hidden="1" customHeight="1" x14ac:dyDescent="0.3">
      <c r="A35" s="7" t="s">
        <v>75</v>
      </c>
      <c r="B35" s="8" t="s">
        <v>76</v>
      </c>
      <c r="C35" s="8" t="s">
        <v>73</v>
      </c>
      <c r="D35" s="8" t="s">
        <v>77</v>
      </c>
      <c r="E35" s="8" t="s">
        <v>41</v>
      </c>
      <c r="F35" s="8" t="s">
        <v>159</v>
      </c>
      <c r="G35" s="9">
        <f>SUM(H35:I35)</f>
        <v>0</v>
      </c>
      <c r="H35" s="10">
        <v>0</v>
      </c>
      <c r="I35" s="10">
        <f>-100000+100000</f>
        <v>0</v>
      </c>
      <c r="J35" s="10">
        <v>0</v>
      </c>
    </row>
    <row r="36" spans="1:10" ht="33" customHeight="1" x14ac:dyDescent="0.3">
      <c r="A36" s="30" t="s">
        <v>100</v>
      </c>
      <c r="B36" s="27"/>
      <c r="C36" s="28"/>
      <c r="D36" s="29" t="s">
        <v>101</v>
      </c>
      <c r="E36" s="8"/>
      <c r="F36" s="8"/>
      <c r="G36" s="6">
        <f>G37</f>
        <v>1376000</v>
      </c>
      <c r="H36" s="6">
        <f>H37</f>
        <v>1376000</v>
      </c>
      <c r="I36" s="6">
        <f>I37</f>
        <v>0</v>
      </c>
      <c r="J36" s="6">
        <f>J37</f>
        <v>0</v>
      </c>
    </row>
    <row r="37" spans="1:10" ht="30.6" customHeight="1" x14ac:dyDescent="0.3">
      <c r="A37" s="30" t="s">
        <v>102</v>
      </c>
      <c r="B37" s="27"/>
      <c r="C37" s="28"/>
      <c r="D37" s="29" t="s">
        <v>101</v>
      </c>
      <c r="E37" s="8"/>
      <c r="F37" s="8"/>
      <c r="G37" s="6">
        <f>SUM(G38:G39)</f>
        <v>1376000</v>
      </c>
      <c r="H37" s="6">
        <f>SUM(H38:H39)</f>
        <v>1376000</v>
      </c>
      <c r="I37" s="6">
        <f>SUM(I38:I39)</f>
        <v>0</v>
      </c>
      <c r="J37" s="6">
        <f>SUM(J38:J39)</f>
        <v>0</v>
      </c>
    </row>
    <row r="38" spans="1:10" ht="53.4" customHeight="1" x14ac:dyDescent="0.3">
      <c r="A38" s="25" t="s">
        <v>151</v>
      </c>
      <c r="B38" s="25" t="s">
        <v>152</v>
      </c>
      <c r="C38" s="26" t="s">
        <v>153</v>
      </c>
      <c r="D38" s="26" t="s">
        <v>154</v>
      </c>
      <c r="E38" s="8" t="s">
        <v>166</v>
      </c>
      <c r="F38" s="8" t="s">
        <v>165</v>
      </c>
      <c r="G38" s="9">
        <f>SUM(H38:I38)</f>
        <v>500000</v>
      </c>
      <c r="H38" s="49">
        <v>500000</v>
      </c>
      <c r="I38" s="6"/>
      <c r="J38" s="6"/>
    </row>
    <row r="39" spans="1:10" ht="60.6" hidden="1" customHeight="1" x14ac:dyDescent="0.3">
      <c r="A39" s="25" t="s">
        <v>103</v>
      </c>
      <c r="B39" s="25" t="s">
        <v>104</v>
      </c>
      <c r="C39" s="26" t="s">
        <v>105</v>
      </c>
      <c r="D39" s="26" t="s">
        <v>106</v>
      </c>
      <c r="E39" s="8" t="s">
        <v>107</v>
      </c>
      <c r="F39" s="8" t="s">
        <v>122</v>
      </c>
      <c r="G39" s="9">
        <f>SUM(H39:I39)</f>
        <v>876000</v>
      </c>
      <c r="H39" s="10">
        <v>876000</v>
      </c>
      <c r="I39" s="10"/>
      <c r="J39" s="10"/>
    </row>
    <row r="40" spans="1:10" s="38" customFormat="1" ht="24" customHeight="1" x14ac:dyDescent="0.3">
      <c r="A40" s="33" t="s">
        <v>108</v>
      </c>
      <c r="B40" s="34"/>
      <c r="C40" s="35"/>
      <c r="D40" s="36" t="s">
        <v>109</v>
      </c>
      <c r="E40" s="37"/>
      <c r="F40" s="37"/>
      <c r="G40" s="6">
        <f>G41</f>
        <v>1604460</v>
      </c>
      <c r="H40" s="6">
        <f t="shared" ref="H40:J41" si="1">H41</f>
        <v>1604460</v>
      </c>
      <c r="I40" s="6">
        <f t="shared" si="1"/>
        <v>0</v>
      </c>
      <c r="J40" s="6">
        <f t="shared" si="1"/>
        <v>0</v>
      </c>
    </row>
    <row r="41" spans="1:10" s="38" customFormat="1" ht="24" customHeight="1" x14ac:dyDescent="0.3">
      <c r="A41" s="33" t="s">
        <v>110</v>
      </c>
      <c r="B41" s="34"/>
      <c r="C41" s="35"/>
      <c r="D41" s="36" t="s">
        <v>109</v>
      </c>
      <c r="E41" s="37"/>
      <c r="F41" s="37"/>
      <c r="G41" s="6">
        <f>SUM(G42:G46)</f>
        <v>1604460</v>
      </c>
      <c r="H41" s="6">
        <f>SUM(H42:H46)</f>
        <v>1604460</v>
      </c>
      <c r="I41" s="6">
        <f t="shared" si="1"/>
        <v>0</v>
      </c>
      <c r="J41" s="6">
        <f t="shared" si="1"/>
        <v>0</v>
      </c>
    </row>
    <row r="42" spans="1:10" ht="47.4" customHeight="1" x14ac:dyDescent="0.3">
      <c r="A42" s="39" t="s">
        <v>111</v>
      </c>
      <c r="B42" s="39" t="s">
        <v>112</v>
      </c>
      <c r="C42" s="40" t="s">
        <v>113</v>
      </c>
      <c r="D42" s="40" t="s">
        <v>114</v>
      </c>
      <c r="E42" s="8" t="s">
        <v>91</v>
      </c>
      <c r="F42" s="8" t="s">
        <v>171</v>
      </c>
      <c r="G42" s="9">
        <f>SUM(H42:I42)</f>
        <v>1154560</v>
      </c>
      <c r="H42" s="10">
        <f>70000+784560+300000</f>
        <v>1154560</v>
      </c>
      <c r="I42" s="10"/>
      <c r="J42" s="10"/>
    </row>
    <row r="43" spans="1:10" ht="47.4" customHeight="1" x14ac:dyDescent="0.3">
      <c r="A43" s="72" t="s">
        <v>145</v>
      </c>
      <c r="B43" s="72" t="s">
        <v>146</v>
      </c>
      <c r="C43" s="75" t="s">
        <v>113</v>
      </c>
      <c r="D43" s="78" t="s">
        <v>147</v>
      </c>
      <c r="E43" s="8" t="s">
        <v>62</v>
      </c>
      <c r="F43" s="8" t="s">
        <v>63</v>
      </c>
      <c r="G43" s="9">
        <f>SUM(H43:I43)</f>
        <v>339900</v>
      </c>
      <c r="H43" s="10">
        <f>339900</f>
        <v>339900</v>
      </c>
      <c r="I43" s="10"/>
      <c r="J43" s="10"/>
    </row>
    <row r="44" spans="1:10" ht="47.4" customHeight="1" x14ac:dyDescent="0.3">
      <c r="A44" s="73"/>
      <c r="B44" s="73"/>
      <c r="C44" s="76"/>
      <c r="D44" s="79"/>
      <c r="E44" s="8" t="s">
        <v>148</v>
      </c>
      <c r="F44" s="8" t="s">
        <v>169</v>
      </c>
      <c r="G44" s="9">
        <f>SUM(H44:I44)</f>
        <v>40000</v>
      </c>
      <c r="H44" s="10">
        <v>40000</v>
      </c>
      <c r="I44" s="10"/>
      <c r="J44" s="10"/>
    </row>
    <row r="45" spans="1:10" ht="83.4" customHeight="1" x14ac:dyDescent="0.3">
      <c r="A45" s="73"/>
      <c r="B45" s="73"/>
      <c r="C45" s="76"/>
      <c r="D45" s="79"/>
      <c r="E45" s="8" t="s">
        <v>149</v>
      </c>
      <c r="F45" s="8" t="s">
        <v>150</v>
      </c>
      <c r="G45" s="9">
        <f>SUM(H45:I45)</f>
        <v>20000</v>
      </c>
      <c r="H45" s="10">
        <v>20000</v>
      </c>
      <c r="I45" s="10"/>
      <c r="J45" s="10"/>
    </row>
    <row r="46" spans="1:10" ht="81" customHeight="1" x14ac:dyDescent="0.3">
      <c r="A46" s="74"/>
      <c r="B46" s="74"/>
      <c r="C46" s="77"/>
      <c r="D46" s="80"/>
      <c r="E46" s="8" t="s">
        <v>167</v>
      </c>
      <c r="F46" s="8" t="s">
        <v>168</v>
      </c>
      <c r="G46" s="9">
        <f>SUM(H46:I46)</f>
        <v>50000</v>
      </c>
      <c r="H46" s="10">
        <v>50000</v>
      </c>
      <c r="I46" s="10"/>
      <c r="J46" s="10"/>
    </row>
    <row r="47" spans="1:10" ht="21.75" customHeight="1" x14ac:dyDescent="0.3">
      <c r="A47" s="11" t="s">
        <v>65</v>
      </c>
      <c r="B47" s="11" t="s">
        <v>65</v>
      </c>
      <c r="C47" s="11" t="s">
        <v>65</v>
      </c>
      <c r="D47" s="12" t="s">
        <v>64</v>
      </c>
      <c r="E47" s="12" t="s">
        <v>65</v>
      </c>
      <c r="F47" s="12" t="s">
        <v>65</v>
      </c>
      <c r="G47" s="13">
        <f>G15+G36+G40</f>
        <v>22505534</v>
      </c>
      <c r="H47" s="13">
        <f>H15+H36+H40</f>
        <v>18788620</v>
      </c>
      <c r="I47" s="13">
        <f>I15+I36+I40</f>
        <v>3716914</v>
      </c>
      <c r="J47" s="13">
        <f>J15+J36+J40</f>
        <v>2250000</v>
      </c>
    </row>
    <row r="49" spans="1:10" x14ac:dyDescent="0.3">
      <c r="A49" s="59"/>
      <c r="B49" s="59"/>
      <c r="C49" s="59"/>
      <c r="D49" s="59"/>
      <c r="E49" s="59"/>
      <c r="F49" s="59"/>
      <c r="G49" s="59"/>
      <c r="H49" s="59"/>
      <c r="I49" s="59"/>
      <c r="J49" s="59"/>
    </row>
    <row r="51" spans="1:10" s="22" customFormat="1" ht="18" x14ac:dyDescent="0.35">
      <c r="A51" s="20" t="s">
        <v>69</v>
      </c>
      <c r="B51" s="20"/>
      <c r="C51" s="21"/>
      <c r="D51" s="21"/>
      <c r="E51" s="20"/>
      <c r="F51" s="21"/>
      <c r="G51" s="21"/>
      <c r="I51" s="20" t="s">
        <v>155</v>
      </c>
    </row>
  </sheetData>
  <mergeCells count="24">
    <mergeCell ref="A22:A23"/>
    <mergeCell ref="B22:B23"/>
    <mergeCell ref="C22:C23"/>
    <mergeCell ref="D22:D23"/>
    <mergeCell ref="A49:J49"/>
    <mergeCell ref="A43:A46"/>
    <mergeCell ref="B43:B46"/>
    <mergeCell ref="C43:C46"/>
    <mergeCell ref="D43:D46"/>
    <mergeCell ref="B12:B13"/>
    <mergeCell ref="C12:C13"/>
    <mergeCell ref="D12:D13"/>
    <mergeCell ref="F12:F13"/>
    <mergeCell ref="H2:J2"/>
    <mergeCell ref="H3:J3"/>
    <mergeCell ref="H4:J4"/>
    <mergeCell ref="A6:J6"/>
    <mergeCell ref="H12:H13"/>
    <mergeCell ref="A8:J8"/>
    <mergeCell ref="I12:J12"/>
    <mergeCell ref="A7:J7"/>
    <mergeCell ref="E12:E13"/>
    <mergeCell ref="A12:A13"/>
    <mergeCell ref="G12:G13"/>
  </mergeCells>
  <phoneticPr fontId="0" type="noConversion"/>
  <pageMargins left="0.19685039370078741" right="0.19685039370078741" top="0.39370078740157483" bottom="0.19685039370078741" header="0" footer="0"/>
  <pageSetup paperSize="9" scale="81" fitToHeight="5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Normal="100" workbookViewId="0">
      <pane xSplit="7" ySplit="14" topLeftCell="H15" activePane="bottomRight" state="frozen"/>
      <selection pane="topRight" activeCell="H1" sqref="H1"/>
      <selection pane="bottomLeft" activeCell="A15" sqref="A15"/>
      <selection pane="bottomRight" activeCell="F24" sqref="F24"/>
    </sheetView>
  </sheetViews>
  <sheetFormatPr defaultColWidth="8.88671875" defaultRowHeight="13.8" x14ac:dyDescent="0.3"/>
  <cols>
    <col min="1" max="3" width="12" style="1" customWidth="1"/>
    <col min="4" max="4" width="40.6640625" style="1" customWidth="1"/>
    <col min="5" max="5" width="31" style="1" customWidth="1"/>
    <col min="6" max="6" width="22.44140625" style="1" customWidth="1"/>
    <col min="7" max="7" width="13.6640625" style="1" customWidth="1"/>
    <col min="8" max="8" width="17.33203125" style="1" customWidth="1"/>
    <col min="9" max="9" width="18.88671875" style="1" customWidth="1"/>
    <col min="10" max="10" width="16.88671875" style="1" customWidth="1"/>
  </cols>
  <sheetData>
    <row r="1" spans="1:12" x14ac:dyDescent="0.3">
      <c r="A1" s="15"/>
      <c r="B1" s="15"/>
      <c r="C1" s="15"/>
      <c r="D1" s="19"/>
      <c r="E1" s="19"/>
      <c r="F1" s="19"/>
      <c r="G1" s="15"/>
      <c r="H1" s="19" t="s">
        <v>173</v>
      </c>
      <c r="I1" s="19"/>
      <c r="J1"/>
    </row>
    <row r="2" spans="1:12" x14ac:dyDescent="0.3">
      <c r="A2" s="15"/>
      <c r="B2" s="15"/>
      <c r="C2" s="15"/>
      <c r="D2" s="19"/>
      <c r="E2" s="19"/>
      <c r="F2" s="19"/>
      <c r="G2" s="15"/>
      <c r="H2" s="68" t="s">
        <v>118</v>
      </c>
      <c r="I2" s="68"/>
      <c r="J2" s="68"/>
      <c r="K2" s="42"/>
      <c r="L2" s="42"/>
    </row>
    <row r="3" spans="1:12" x14ac:dyDescent="0.3">
      <c r="A3" s="15"/>
      <c r="B3" s="15"/>
      <c r="C3" s="15"/>
      <c r="D3" s="19"/>
      <c r="E3" s="19"/>
      <c r="F3" s="19"/>
      <c r="G3" s="15"/>
      <c r="H3" s="68" t="s">
        <v>119</v>
      </c>
      <c r="I3" s="68"/>
      <c r="J3" s="68"/>
      <c r="K3" s="42"/>
      <c r="L3" s="42"/>
    </row>
    <row r="4" spans="1:12" ht="13.5" customHeight="1" x14ac:dyDescent="0.3">
      <c r="A4" s="15"/>
      <c r="B4" s="15"/>
      <c r="C4" s="15"/>
      <c r="D4" s="16"/>
      <c r="E4" s="16"/>
      <c r="F4" s="16"/>
      <c r="G4" s="15"/>
      <c r="H4" s="60" t="s">
        <v>67</v>
      </c>
      <c r="I4" s="60"/>
      <c r="J4" s="60"/>
    </row>
    <row r="5" spans="1:12" ht="9" customHeight="1" x14ac:dyDescent="0.3">
      <c r="A5" s="15"/>
      <c r="B5" s="15"/>
      <c r="C5" s="15"/>
      <c r="D5" s="16"/>
      <c r="E5" s="16"/>
      <c r="F5" s="16"/>
      <c r="G5" s="15"/>
      <c r="H5" s="15"/>
      <c r="I5" s="41"/>
      <c r="J5" s="41"/>
    </row>
    <row r="6" spans="1:12" ht="23.25" customHeight="1" x14ac:dyDescent="0.3">
      <c r="A6" s="71" t="s">
        <v>117</v>
      </c>
      <c r="B6" s="71"/>
      <c r="C6" s="71"/>
      <c r="D6" s="71"/>
      <c r="E6" s="71"/>
      <c r="F6" s="71"/>
      <c r="G6" s="71"/>
      <c r="H6" s="71"/>
      <c r="I6" s="71"/>
      <c r="J6" s="71"/>
    </row>
    <row r="7" spans="1:12" ht="24.75" customHeight="1" x14ac:dyDescent="0.3">
      <c r="A7" s="71" t="s">
        <v>116</v>
      </c>
      <c r="B7" s="71"/>
      <c r="C7" s="71"/>
      <c r="D7" s="71"/>
      <c r="E7" s="71"/>
      <c r="F7" s="71"/>
      <c r="G7" s="71"/>
      <c r="H7" s="71"/>
      <c r="I7" s="71"/>
      <c r="J7" s="71"/>
    </row>
    <row r="8" spans="1:12" ht="25.5" customHeight="1" x14ac:dyDescent="0.3">
      <c r="A8" s="62" t="s">
        <v>68</v>
      </c>
      <c r="B8" s="62"/>
      <c r="C8" s="62"/>
      <c r="D8" s="62"/>
      <c r="E8" s="62"/>
      <c r="F8" s="62"/>
      <c r="G8" s="62"/>
      <c r="H8" s="62"/>
      <c r="I8" s="62"/>
      <c r="J8" s="62"/>
    </row>
    <row r="9" spans="1:12" ht="12.6" customHeight="1" x14ac:dyDescent="0.3">
      <c r="A9" s="17"/>
      <c r="B9" s="14"/>
      <c r="C9" s="14"/>
      <c r="D9" s="14"/>
      <c r="E9" s="14"/>
      <c r="F9" s="14"/>
      <c r="H9"/>
      <c r="I9"/>
      <c r="J9"/>
    </row>
    <row r="10" spans="1:12" x14ac:dyDescent="0.3">
      <c r="A10" s="17" t="s">
        <v>0</v>
      </c>
      <c r="F10" s="2"/>
      <c r="H10"/>
      <c r="I10"/>
      <c r="J10"/>
    </row>
    <row r="11" spans="1:12" x14ac:dyDescent="0.3">
      <c r="A11" s="1" t="s">
        <v>1</v>
      </c>
      <c r="J11" s="2" t="s">
        <v>2</v>
      </c>
    </row>
    <row r="12" spans="1:12" x14ac:dyDescent="0.3">
      <c r="A12" s="63" t="s">
        <v>3</v>
      </c>
      <c r="B12" s="63" t="s">
        <v>4</v>
      </c>
      <c r="C12" s="63" t="s">
        <v>5</v>
      </c>
      <c r="D12" s="58" t="s">
        <v>6</v>
      </c>
      <c r="E12" s="58" t="s">
        <v>7</v>
      </c>
      <c r="F12" s="63" t="s">
        <v>8</v>
      </c>
      <c r="G12" s="58" t="s">
        <v>9</v>
      </c>
      <c r="H12" s="58" t="s">
        <v>10</v>
      </c>
      <c r="I12" s="58" t="s">
        <v>11</v>
      </c>
      <c r="J12" s="58"/>
    </row>
    <row r="13" spans="1:12" ht="68.099999999999994" customHeight="1" x14ac:dyDescent="0.3">
      <c r="A13" s="58"/>
      <c r="B13" s="58"/>
      <c r="C13" s="58"/>
      <c r="D13" s="58"/>
      <c r="E13" s="58"/>
      <c r="F13" s="58"/>
      <c r="G13" s="58"/>
      <c r="H13" s="58"/>
      <c r="I13" s="3" t="s">
        <v>12</v>
      </c>
      <c r="J13" s="3" t="s">
        <v>13</v>
      </c>
    </row>
    <row r="14" spans="1:12" ht="15" customHeight="1" x14ac:dyDescent="0.3">
      <c r="A14" s="18">
        <v>1</v>
      </c>
      <c r="B14" s="18">
        <v>2</v>
      </c>
      <c r="C14" s="18">
        <v>3</v>
      </c>
      <c r="D14" s="18">
        <v>4</v>
      </c>
      <c r="E14" s="18">
        <v>5</v>
      </c>
      <c r="F14" s="18">
        <v>6</v>
      </c>
      <c r="G14" s="18">
        <v>7</v>
      </c>
      <c r="H14" s="18">
        <v>8</v>
      </c>
      <c r="I14" s="18">
        <v>9</v>
      </c>
      <c r="J14" s="18">
        <v>10</v>
      </c>
    </row>
    <row r="15" spans="1:12" ht="19.5" customHeight="1" x14ac:dyDescent="0.3">
      <c r="A15" s="4" t="s">
        <v>14</v>
      </c>
      <c r="B15" s="5" t="s">
        <v>15</v>
      </c>
      <c r="C15" s="5" t="s">
        <v>15</v>
      </c>
      <c r="D15" s="5" t="s">
        <v>16</v>
      </c>
      <c r="E15" s="5" t="s">
        <v>15</v>
      </c>
      <c r="F15" s="5" t="s">
        <v>15</v>
      </c>
      <c r="G15" s="6">
        <f>G16</f>
        <v>20375074</v>
      </c>
      <c r="H15" s="6">
        <f>H16</f>
        <v>16108160</v>
      </c>
      <c r="I15" s="6">
        <f>I16</f>
        <v>4266914</v>
      </c>
      <c r="J15" s="6">
        <f>J16</f>
        <v>2800000</v>
      </c>
    </row>
    <row r="16" spans="1:12" ht="19.5" customHeight="1" x14ac:dyDescent="0.3">
      <c r="A16" s="23" t="s">
        <v>78</v>
      </c>
      <c r="B16" s="5" t="s">
        <v>15</v>
      </c>
      <c r="C16" s="5" t="s">
        <v>15</v>
      </c>
      <c r="D16" s="5" t="s">
        <v>16</v>
      </c>
      <c r="E16" s="5" t="s">
        <v>15</v>
      </c>
      <c r="F16" s="5" t="s">
        <v>15</v>
      </c>
      <c r="G16" s="6">
        <f>SUM(G17:G35)</f>
        <v>20375074</v>
      </c>
      <c r="H16" s="6">
        <f>SUM(H17:H35)</f>
        <v>16108160</v>
      </c>
      <c r="I16" s="6">
        <f>SUM(I17:I35)</f>
        <v>4266914</v>
      </c>
      <c r="J16" s="6">
        <f>SUM(J17:J35)</f>
        <v>2800000</v>
      </c>
    </row>
    <row r="17" spans="1:10" s="1" customFormat="1" ht="46.95" hidden="1" customHeight="1" x14ac:dyDescent="0.3">
      <c r="A17" s="39" t="s">
        <v>123</v>
      </c>
      <c r="B17" s="8" t="s">
        <v>124</v>
      </c>
      <c r="C17" s="8" t="s">
        <v>125</v>
      </c>
      <c r="D17" s="45" t="s">
        <v>126</v>
      </c>
      <c r="E17" s="8" t="s">
        <v>107</v>
      </c>
      <c r="F17" s="8" t="s">
        <v>129</v>
      </c>
      <c r="G17" s="9">
        <f>SUM(H17:I17)</f>
        <v>77000</v>
      </c>
      <c r="H17" s="10">
        <f>77000</f>
        <v>77000</v>
      </c>
      <c r="I17" s="10"/>
      <c r="J17" s="10"/>
    </row>
    <row r="18" spans="1:10" ht="78" hidden="1" customHeight="1" x14ac:dyDescent="0.3">
      <c r="A18" s="7" t="s">
        <v>17</v>
      </c>
      <c r="B18" s="8" t="s">
        <v>18</v>
      </c>
      <c r="C18" s="8" t="s">
        <v>19</v>
      </c>
      <c r="D18" s="8" t="s">
        <v>20</v>
      </c>
      <c r="E18" s="8" t="s">
        <v>21</v>
      </c>
      <c r="F18" s="8" t="s">
        <v>130</v>
      </c>
      <c r="G18" s="9">
        <f t="shared" ref="G18:G32" si="0">SUM(H18:I18)</f>
        <v>90000</v>
      </c>
      <c r="H18" s="10">
        <v>90000</v>
      </c>
      <c r="I18" s="10">
        <v>0</v>
      </c>
      <c r="J18" s="10">
        <v>0</v>
      </c>
    </row>
    <row r="19" spans="1:10" ht="105" hidden="1" customHeight="1" x14ac:dyDescent="0.3">
      <c r="A19" s="7" t="s">
        <v>17</v>
      </c>
      <c r="B19" s="8" t="s">
        <v>18</v>
      </c>
      <c r="C19" s="8" t="s">
        <v>19</v>
      </c>
      <c r="D19" s="8" t="s">
        <v>20</v>
      </c>
      <c r="E19" s="8" t="s">
        <v>160</v>
      </c>
      <c r="F19" s="8" t="s">
        <v>161</v>
      </c>
      <c r="G19" s="9">
        <f t="shared" si="0"/>
        <v>10860</v>
      </c>
      <c r="H19" s="10">
        <v>10860</v>
      </c>
      <c r="I19" s="10">
        <v>0</v>
      </c>
      <c r="J19" s="10">
        <v>0</v>
      </c>
    </row>
    <row r="20" spans="1:10" ht="99" hidden="1" customHeight="1" x14ac:dyDescent="0.3">
      <c r="A20" s="7" t="s">
        <v>25</v>
      </c>
      <c r="B20" s="8" t="s">
        <v>26</v>
      </c>
      <c r="C20" s="8" t="s">
        <v>27</v>
      </c>
      <c r="D20" s="8" t="s">
        <v>28</v>
      </c>
      <c r="E20" s="8" t="s">
        <v>93</v>
      </c>
      <c r="F20" s="8" t="s">
        <v>127</v>
      </c>
      <c r="G20" s="9">
        <f t="shared" si="0"/>
        <v>1000000</v>
      </c>
      <c r="H20" s="10">
        <v>1000000</v>
      </c>
      <c r="I20" s="10">
        <v>0</v>
      </c>
      <c r="J20" s="10">
        <v>0</v>
      </c>
    </row>
    <row r="21" spans="1:10" ht="99" hidden="1" customHeight="1" x14ac:dyDescent="0.3">
      <c r="A21" s="46" t="s">
        <v>131</v>
      </c>
      <c r="B21" s="47" t="s">
        <v>132</v>
      </c>
      <c r="C21" s="47" t="s">
        <v>133</v>
      </c>
      <c r="D21" s="48" t="s">
        <v>134</v>
      </c>
      <c r="E21" s="8" t="s">
        <v>135</v>
      </c>
      <c r="F21" s="8" t="s">
        <v>158</v>
      </c>
      <c r="G21" s="9">
        <f t="shared" si="0"/>
        <v>720500</v>
      </c>
      <c r="H21" s="10">
        <v>720500</v>
      </c>
      <c r="I21" s="10"/>
      <c r="J21" s="10"/>
    </row>
    <row r="22" spans="1:10" ht="50.4" hidden="1" customHeight="1" x14ac:dyDescent="0.3">
      <c r="A22" s="64" t="s">
        <v>87</v>
      </c>
      <c r="B22" s="66" t="s">
        <v>88</v>
      </c>
      <c r="C22" s="66" t="s">
        <v>89</v>
      </c>
      <c r="D22" s="69" t="s">
        <v>90</v>
      </c>
      <c r="E22" s="8" t="s">
        <v>91</v>
      </c>
      <c r="F22" s="8" t="s">
        <v>136</v>
      </c>
      <c r="G22" s="9">
        <f t="shared" si="0"/>
        <v>1585000</v>
      </c>
      <c r="H22" s="10">
        <f>1655000-70000</f>
        <v>1585000</v>
      </c>
      <c r="I22" s="10"/>
      <c r="J22" s="10"/>
    </row>
    <row r="23" spans="1:10" ht="82.95" hidden="1" customHeight="1" x14ac:dyDescent="0.3">
      <c r="A23" s="65"/>
      <c r="B23" s="67"/>
      <c r="C23" s="67"/>
      <c r="D23" s="70"/>
      <c r="E23" s="8" t="s">
        <v>99</v>
      </c>
      <c r="F23" s="8" t="s">
        <v>137</v>
      </c>
      <c r="G23" s="9">
        <f t="shared" si="0"/>
        <v>151800</v>
      </c>
      <c r="H23" s="10">
        <f>151800</f>
        <v>151800</v>
      </c>
      <c r="I23" s="10"/>
      <c r="J23" s="10"/>
    </row>
    <row r="24" spans="1:10" ht="54" customHeight="1" x14ac:dyDescent="0.3">
      <c r="A24" s="7" t="s">
        <v>31</v>
      </c>
      <c r="B24" s="8" t="s">
        <v>32</v>
      </c>
      <c r="C24" s="8" t="s">
        <v>33</v>
      </c>
      <c r="D24" s="8" t="s">
        <v>34</v>
      </c>
      <c r="E24" s="8" t="s">
        <v>162</v>
      </c>
      <c r="F24" s="8" t="s">
        <v>176</v>
      </c>
      <c r="G24" s="9">
        <f t="shared" si="0"/>
        <v>8313000</v>
      </c>
      <c r="H24" s="10">
        <f>6163000</f>
        <v>6163000</v>
      </c>
      <c r="I24" s="10">
        <f>206000-6000+550000+1400000</f>
        <v>2150000</v>
      </c>
      <c r="J24" s="10">
        <f>206000-6000+550000+1400000</f>
        <v>2150000</v>
      </c>
    </row>
    <row r="25" spans="1:10" s="1" customFormat="1" ht="96.6" hidden="1" customHeight="1" x14ac:dyDescent="0.3">
      <c r="A25" s="7" t="s">
        <v>138</v>
      </c>
      <c r="B25" s="8" t="s">
        <v>139</v>
      </c>
      <c r="C25" s="8" t="s">
        <v>140</v>
      </c>
      <c r="D25" s="8" t="s">
        <v>141</v>
      </c>
      <c r="E25" s="8" t="s">
        <v>142</v>
      </c>
      <c r="F25" s="8" t="s">
        <v>170</v>
      </c>
      <c r="G25" s="9">
        <f t="shared" si="0"/>
        <v>250000</v>
      </c>
      <c r="H25" s="10">
        <f>250000</f>
        <v>250000</v>
      </c>
      <c r="I25" s="10"/>
      <c r="J25" s="10"/>
    </row>
    <row r="26" spans="1:10" ht="93" hidden="1" customHeight="1" x14ac:dyDescent="0.3">
      <c r="A26" s="7" t="s">
        <v>128</v>
      </c>
      <c r="B26" s="8" t="s">
        <v>143</v>
      </c>
      <c r="C26" s="8" t="s">
        <v>39</v>
      </c>
      <c r="D26" s="8" t="s">
        <v>144</v>
      </c>
      <c r="E26" s="8" t="s">
        <v>156</v>
      </c>
      <c r="F26" s="8" t="s">
        <v>157</v>
      </c>
      <c r="G26" s="9">
        <f>SUM(H26:I26)</f>
        <v>250000</v>
      </c>
      <c r="H26" s="10"/>
      <c r="I26" s="10">
        <v>250000</v>
      </c>
      <c r="J26" s="10">
        <v>250000</v>
      </c>
    </row>
    <row r="27" spans="1:10" ht="55.5" hidden="1" customHeight="1" x14ac:dyDescent="0.3">
      <c r="A27" s="7" t="s">
        <v>37</v>
      </c>
      <c r="B27" s="8" t="s">
        <v>38</v>
      </c>
      <c r="C27" s="8" t="s">
        <v>39</v>
      </c>
      <c r="D27" s="8" t="s">
        <v>40</v>
      </c>
      <c r="E27" s="8" t="s">
        <v>41</v>
      </c>
      <c r="F27" s="8" t="s">
        <v>159</v>
      </c>
      <c r="G27" s="9">
        <f t="shared" si="0"/>
        <v>10000</v>
      </c>
      <c r="H27" s="10">
        <v>10000</v>
      </c>
      <c r="I27" s="10">
        <v>0</v>
      </c>
      <c r="J27" s="10">
        <v>0</v>
      </c>
    </row>
    <row r="28" spans="1:10" ht="55.5" hidden="1" customHeight="1" x14ac:dyDescent="0.3">
      <c r="A28" s="7" t="s">
        <v>80</v>
      </c>
      <c r="B28" s="8" t="s">
        <v>81</v>
      </c>
      <c r="C28" s="8" t="s">
        <v>45</v>
      </c>
      <c r="D28" s="8" t="s">
        <v>82</v>
      </c>
      <c r="E28" s="8" t="s">
        <v>94</v>
      </c>
      <c r="F28" s="8" t="s">
        <v>164</v>
      </c>
      <c r="G28" s="9">
        <f t="shared" si="0"/>
        <v>50000</v>
      </c>
      <c r="H28" s="10">
        <f>50000</f>
        <v>50000</v>
      </c>
      <c r="I28" s="10"/>
      <c r="J28" s="10"/>
    </row>
    <row r="29" spans="1:10" ht="54" hidden="1" customHeight="1" x14ac:dyDescent="0.3">
      <c r="A29" s="7" t="s">
        <v>43</v>
      </c>
      <c r="B29" s="8" t="s">
        <v>44</v>
      </c>
      <c r="C29" s="8" t="s">
        <v>45</v>
      </c>
      <c r="D29" s="8" t="s">
        <v>46</v>
      </c>
      <c r="E29" s="8" t="s">
        <v>94</v>
      </c>
      <c r="F29" s="8" t="s">
        <v>164</v>
      </c>
      <c r="G29" s="9">
        <f t="shared" si="0"/>
        <v>1220314</v>
      </c>
      <c r="H29" s="10">
        <f>200000</f>
        <v>200000</v>
      </c>
      <c r="I29" s="10">
        <f>144000+876314</f>
        <v>1020314</v>
      </c>
      <c r="J29" s="10">
        <v>0</v>
      </c>
    </row>
    <row r="30" spans="1:10" ht="60.6" hidden="1" customHeight="1" x14ac:dyDescent="0.3">
      <c r="A30" s="7" t="s">
        <v>83</v>
      </c>
      <c r="B30" s="8" t="s">
        <v>84</v>
      </c>
      <c r="C30" s="8" t="s">
        <v>85</v>
      </c>
      <c r="D30" s="8" t="s">
        <v>86</v>
      </c>
      <c r="E30" s="8" t="s">
        <v>94</v>
      </c>
      <c r="F30" s="8" t="s">
        <v>164</v>
      </c>
      <c r="G30" s="9">
        <f t="shared" si="0"/>
        <v>300000</v>
      </c>
      <c r="H30" s="10"/>
      <c r="I30" s="10">
        <f>300000</f>
        <v>300000</v>
      </c>
      <c r="J30" s="10">
        <f>300000</f>
        <v>300000</v>
      </c>
    </row>
    <row r="31" spans="1:10" ht="54.75" customHeight="1" x14ac:dyDescent="0.3">
      <c r="A31" s="7" t="s">
        <v>49</v>
      </c>
      <c r="B31" s="8" t="s">
        <v>50</v>
      </c>
      <c r="C31" s="8" t="s">
        <v>51</v>
      </c>
      <c r="D31" s="8" t="s">
        <v>52</v>
      </c>
      <c r="E31" s="8" t="s">
        <v>53</v>
      </c>
      <c r="F31" s="8" t="s">
        <v>175</v>
      </c>
      <c r="G31" s="9">
        <f t="shared" si="0"/>
        <v>100000</v>
      </c>
      <c r="H31" s="10">
        <v>0</v>
      </c>
      <c r="I31" s="10">
        <f>1500000-1400000</f>
        <v>100000</v>
      </c>
      <c r="J31" s="10">
        <f>1500000-1400000</f>
        <v>100000</v>
      </c>
    </row>
    <row r="32" spans="1:10" ht="41.4" x14ac:dyDescent="0.3">
      <c r="A32" s="7" t="s">
        <v>55</v>
      </c>
      <c r="B32" s="8" t="s">
        <v>56</v>
      </c>
      <c r="C32" s="8" t="s">
        <v>51</v>
      </c>
      <c r="D32" s="8" t="s">
        <v>57</v>
      </c>
      <c r="E32" s="8" t="s">
        <v>53</v>
      </c>
      <c r="F32" s="8" t="s">
        <v>175</v>
      </c>
      <c r="G32" s="9">
        <f t="shared" si="0"/>
        <v>5800000</v>
      </c>
      <c r="H32" s="10">
        <f>5750000-250000+300000</f>
        <v>5800000</v>
      </c>
      <c r="I32" s="10">
        <v>0</v>
      </c>
      <c r="J32" s="10">
        <v>0</v>
      </c>
    </row>
    <row r="33" spans="1:10" ht="50.25" hidden="1" customHeight="1" x14ac:dyDescent="0.3">
      <c r="A33" s="7" t="s">
        <v>58</v>
      </c>
      <c r="B33" s="8" t="s">
        <v>59</v>
      </c>
      <c r="C33" s="8" t="s">
        <v>60</v>
      </c>
      <c r="D33" s="8" t="s">
        <v>61</v>
      </c>
      <c r="E33" s="8" t="s">
        <v>62</v>
      </c>
      <c r="F33" s="8" t="s">
        <v>63</v>
      </c>
      <c r="G33" s="9">
        <f>SUM(H33:I33)</f>
        <v>346600</v>
      </c>
      <c r="H33" s="10">
        <v>0</v>
      </c>
      <c r="I33" s="10">
        <f>39400+7200+300000</f>
        <v>346600</v>
      </c>
      <c r="J33" s="10">
        <v>0</v>
      </c>
    </row>
    <row r="34" spans="1:10" ht="63.6" hidden="1" customHeight="1" x14ac:dyDescent="0.3">
      <c r="A34" s="7" t="s">
        <v>71</v>
      </c>
      <c r="B34" s="8" t="s">
        <v>72</v>
      </c>
      <c r="C34" s="8" t="s">
        <v>73</v>
      </c>
      <c r="D34" s="8" t="s">
        <v>74</v>
      </c>
      <c r="E34" s="8" t="s">
        <v>41</v>
      </c>
      <c r="F34" s="8" t="s">
        <v>159</v>
      </c>
      <c r="G34" s="9">
        <f>SUM(H34:I34)</f>
        <v>100000</v>
      </c>
      <c r="H34" s="10">
        <v>0</v>
      </c>
      <c r="I34" s="10">
        <v>100000</v>
      </c>
      <c r="J34" s="10">
        <v>0</v>
      </c>
    </row>
    <row r="35" spans="1:10" ht="51.6" hidden="1" customHeight="1" x14ac:dyDescent="0.3">
      <c r="A35" s="7" t="s">
        <v>75</v>
      </c>
      <c r="B35" s="8" t="s">
        <v>76</v>
      </c>
      <c r="C35" s="8" t="s">
        <v>73</v>
      </c>
      <c r="D35" s="8" t="s">
        <v>77</v>
      </c>
      <c r="E35" s="8" t="s">
        <v>41</v>
      </c>
      <c r="F35" s="8" t="s">
        <v>159</v>
      </c>
      <c r="G35" s="9">
        <f>SUM(H35:I35)</f>
        <v>0</v>
      </c>
      <c r="H35" s="10">
        <v>0</v>
      </c>
      <c r="I35" s="10">
        <f>-100000+100000</f>
        <v>0</v>
      </c>
      <c r="J35" s="10">
        <v>0</v>
      </c>
    </row>
    <row r="36" spans="1:10" ht="33" hidden="1" customHeight="1" x14ac:dyDescent="0.3">
      <c r="A36" s="30" t="s">
        <v>100</v>
      </c>
      <c r="B36" s="27"/>
      <c r="C36" s="28"/>
      <c r="D36" s="29" t="s">
        <v>101</v>
      </c>
      <c r="E36" s="8"/>
      <c r="F36" s="8"/>
      <c r="G36" s="6">
        <f>G37</f>
        <v>1376000</v>
      </c>
      <c r="H36" s="6">
        <f>H37</f>
        <v>1376000</v>
      </c>
      <c r="I36" s="6">
        <f>I37</f>
        <v>0</v>
      </c>
      <c r="J36" s="6">
        <f>J37</f>
        <v>0</v>
      </c>
    </row>
    <row r="37" spans="1:10" ht="30.6" hidden="1" customHeight="1" x14ac:dyDescent="0.3">
      <c r="A37" s="30" t="s">
        <v>102</v>
      </c>
      <c r="B37" s="27"/>
      <c r="C37" s="28"/>
      <c r="D37" s="29" t="s">
        <v>101</v>
      </c>
      <c r="E37" s="8"/>
      <c r="F37" s="8"/>
      <c r="G37" s="6">
        <f>SUM(G38:G39)</f>
        <v>1376000</v>
      </c>
      <c r="H37" s="6">
        <f>SUM(H38:H39)</f>
        <v>1376000</v>
      </c>
      <c r="I37" s="6">
        <f>SUM(I38:I39)</f>
        <v>0</v>
      </c>
      <c r="J37" s="6">
        <f>SUM(J38:J39)</f>
        <v>0</v>
      </c>
    </row>
    <row r="38" spans="1:10" ht="53.4" hidden="1" customHeight="1" x14ac:dyDescent="0.3">
      <c r="A38" s="25" t="s">
        <v>151</v>
      </c>
      <c r="B38" s="25" t="s">
        <v>152</v>
      </c>
      <c r="C38" s="26" t="s">
        <v>153</v>
      </c>
      <c r="D38" s="26" t="s">
        <v>154</v>
      </c>
      <c r="E38" s="8" t="s">
        <v>166</v>
      </c>
      <c r="F38" s="8" t="s">
        <v>165</v>
      </c>
      <c r="G38" s="9">
        <f>SUM(H38:I38)</f>
        <v>500000</v>
      </c>
      <c r="H38" s="49">
        <v>500000</v>
      </c>
      <c r="I38" s="6"/>
      <c r="J38" s="6"/>
    </row>
    <row r="39" spans="1:10" ht="60.6" hidden="1" customHeight="1" x14ac:dyDescent="0.3">
      <c r="A39" s="25" t="s">
        <v>103</v>
      </c>
      <c r="B39" s="25" t="s">
        <v>104</v>
      </c>
      <c r="C39" s="26" t="s">
        <v>105</v>
      </c>
      <c r="D39" s="26" t="s">
        <v>106</v>
      </c>
      <c r="E39" s="8" t="s">
        <v>107</v>
      </c>
      <c r="F39" s="8" t="s">
        <v>122</v>
      </c>
      <c r="G39" s="9">
        <f>SUM(H39:I39)</f>
        <v>876000</v>
      </c>
      <c r="H39" s="10">
        <v>876000</v>
      </c>
      <c r="I39" s="10"/>
      <c r="J39" s="10"/>
    </row>
    <row r="40" spans="1:10" s="38" customFormat="1" ht="24" customHeight="1" x14ac:dyDescent="0.3">
      <c r="A40" s="33" t="s">
        <v>108</v>
      </c>
      <c r="B40" s="34"/>
      <c r="C40" s="35"/>
      <c r="D40" s="36" t="s">
        <v>109</v>
      </c>
      <c r="E40" s="37"/>
      <c r="F40" s="37"/>
      <c r="G40" s="6">
        <f>G41</f>
        <v>1704460</v>
      </c>
      <c r="H40" s="6">
        <f t="shared" ref="H40:J41" si="1">H41</f>
        <v>1704460</v>
      </c>
      <c r="I40" s="6">
        <f t="shared" si="1"/>
        <v>0</v>
      </c>
      <c r="J40" s="6">
        <f t="shared" si="1"/>
        <v>0</v>
      </c>
    </row>
    <row r="41" spans="1:10" s="38" customFormat="1" ht="24" customHeight="1" x14ac:dyDescent="0.3">
      <c r="A41" s="33" t="s">
        <v>110</v>
      </c>
      <c r="B41" s="34"/>
      <c r="C41" s="35"/>
      <c r="D41" s="36" t="s">
        <v>109</v>
      </c>
      <c r="E41" s="37"/>
      <c r="F41" s="37"/>
      <c r="G41" s="6">
        <f>SUM(G42:G47)</f>
        <v>1704460</v>
      </c>
      <c r="H41" s="6">
        <f>SUM(H42:H47)</f>
        <v>1704460</v>
      </c>
      <c r="I41" s="6">
        <f t="shared" si="1"/>
        <v>0</v>
      </c>
      <c r="J41" s="6">
        <f t="shared" si="1"/>
        <v>0</v>
      </c>
    </row>
    <row r="42" spans="1:10" ht="47.4" hidden="1" customHeight="1" x14ac:dyDescent="0.3">
      <c r="A42" s="39" t="s">
        <v>111</v>
      </c>
      <c r="B42" s="39" t="s">
        <v>112</v>
      </c>
      <c r="C42" s="40" t="s">
        <v>113</v>
      </c>
      <c r="D42" s="40" t="s">
        <v>114</v>
      </c>
      <c r="E42" s="8" t="s">
        <v>91</v>
      </c>
      <c r="F42" s="8" t="s">
        <v>171</v>
      </c>
      <c r="G42" s="9">
        <f t="shared" ref="G42:G47" si="2">SUM(H42:I42)</f>
        <v>1154560</v>
      </c>
      <c r="H42" s="10">
        <f>70000+784560+300000</f>
        <v>1154560</v>
      </c>
      <c r="I42" s="10"/>
      <c r="J42" s="10"/>
    </row>
    <row r="43" spans="1:10" ht="47.4" hidden="1" customHeight="1" x14ac:dyDescent="0.3">
      <c r="A43" s="72" t="s">
        <v>145</v>
      </c>
      <c r="B43" s="72" t="s">
        <v>146</v>
      </c>
      <c r="C43" s="75" t="s">
        <v>113</v>
      </c>
      <c r="D43" s="78" t="s">
        <v>147</v>
      </c>
      <c r="E43" s="8" t="s">
        <v>62</v>
      </c>
      <c r="F43" s="8" t="s">
        <v>63</v>
      </c>
      <c r="G43" s="9">
        <f t="shared" si="2"/>
        <v>339900</v>
      </c>
      <c r="H43" s="10">
        <f>339900</f>
        <v>339900</v>
      </c>
      <c r="I43" s="10"/>
      <c r="J43" s="10"/>
    </row>
    <row r="44" spans="1:10" ht="47.4" customHeight="1" x14ac:dyDescent="0.3">
      <c r="A44" s="73"/>
      <c r="B44" s="73"/>
      <c r="C44" s="76"/>
      <c r="D44" s="79"/>
      <c r="E44" s="8" t="s">
        <v>148</v>
      </c>
      <c r="F44" s="8" t="s">
        <v>177</v>
      </c>
      <c r="G44" s="9">
        <f t="shared" si="2"/>
        <v>90000</v>
      </c>
      <c r="H44" s="10">
        <f>40000+50000</f>
        <v>90000</v>
      </c>
      <c r="I44" s="10"/>
      <c r="J44" s="10"/>
    </row>
    <row r="45" spans="1:10" ht="47.4" customHeight="1" x14ac:dyDescent="0.3">
      <c r="A45" s="73"/>
      <c r="B45" s="73"/>
      <c r="C45" s="76"/>
      <c r="D45" s="79"/>
      <c r="E45" s="8" t="s">
        <v>172</v>
      </c>
      <c r="F45" s="8" t="s">
        <v>174</v>
      </c>
      <c r="G45" s="9">
        <f t="shared" si="2"/>
        <v>50000</v>
      </c>
      <c r="H45" s="10">
        <f>50000</f>
        <v>50000</v>
      </c>
      <c r="I45" s="10"/>
      <c r="J45" s="10"/>
    </row>
    <row r="46" spans="1:10" ht="83.4" hidden="1" customHeight="1" x14ac:dyDescent="0.3">
      <c r="A46" s="73"/>
      <c r="B46" s="73"/>
      <c r="C46" s="76"/>
      <c r="D46" s="79"/>
      <c r="E46" s="8" t="s">
        <v>149</v>
      </c>
      <c r="F46" s="8" t="s">
        <v>150</v>
      </c>
      <c r="G46" s="9">
        <f t="shared" si="2"/>
        <v>20000</v>
      </c>
      <c r="H46" s="10">
        <v>20000</v>
      </c>
      <c r="I46" s="10"/>
      <c r="J46" s="10"/>
    </row>
    <row r="47" spans="1:10" ht="81" hidden="1" customHeight="1" x14ac:dyDescent="0.3">
      <c r="A47" s="74"/>
      <c r="B47" s="74"/>
      <c r="C47" s="77"/>
      <c r="D47" s="80"/>
      <c r="E47" s="8" t="s">
        <v>167</v>
      </c>
      <c r="F47" s="8" t="s">
        <v>168</v>
      </c>
      <c r="G47" s="9">
        <f t="shared" si="2"/>
        <v>50000</v>
      </c>
      <c r="H47" s="10">
        <v>50000</v>
      </c>
      <c r="I47" s="10"/>
      <c r="J47" s="10"/>
    </row>
    <row r="48" spans="1:10" ht="21.75" customHeight="1" x14ac:dyDescent="0.3">
      <c r="A48" s="11" t="s">
        <v>65</v>
      </c>
      <c r="B48" s="11" t="s">
        <v>65</v>
      </c>
      <c r="C48" s="11" t="s">
        <v>65</v>
      </c>
      <c r="D48" s="12" t="s">
        <v>64</v>
      </c>
      <c r="E48" s="12" t="s">
        <v>65</v>
      </c>
      <c r="F48" s="12" t="s">
        <v>65</v>
      </c>
      <c r="G48" s="13">
        <f>G15+G36+G40</f>
        <v>23455534</v>
      </c>
      <c r="H48" s="13">
        <f>H15+H36+H40</f>
        <v>19188620</v>
      </c>
      <c r="I48" s="13">
        <f>I15+I36+I40</f>
        <v>4266914</v>
      </c>
      <c r="J48" s="13">
        <f>J15+J36+J40</f>
        <v>2800000</v>
      </c>
    </row>
    <row r="49" spans="1:10" ht="17.25" customHeight="1" x14ac:dyDescent="0.3">
      <c r="A49" s="51"/>
      <c r="B49" s="51"/>
      <c r="C49" s="51"/>
      <c r="D49" s="52"/>
      <c r="E49" s="52"/>
      <c r="F49" s="52"/>
      <c r="G49" s="50"/>
      <c r="H49" s="50"/>
      <c r="I49" s="50"/>
      <c r="J49" s="50"/>
    </row>
    <row r="50" spans="1:10" s="22" customFormat="1" ht="18" x14ac:dyDescent="0.35">
      <c r="A50" s="20" t="s">
        <v>69</v>
      </c>
      <c r="B50" s="20"/>
      <c r="C50" s="21"/>
      <c r="D50" s="21"/>
      <c r="E50" s="20"/>
      <c r="F50" s="21"/>
      <c r="G50" s="21"/>
      <c r="I50" s="20" t="s">
        <v>155</v>
      </c>
    </row>
  </sheetData>
  <mergeCells count="23">
    <mergeCell ref="A8:J8"/>
    <mergeCell ref="H2:J2"/>
    <mergeCell ref="H3:J3"/>
    <mergeCell ref="H4:J4"/>
    <mergeCell ref="A6:J6"/>
    <mergeCell ref="A7:J7"/>
    <mergeCell ref="G12:G13"/>
    <mergeCell ref="H12:H13"/>
    <mergeCell ref="I12:J12"/>
    <mergeCell ref="A22:A23"/>
    <mergeCell ref="B22:B23"/>
    <mergeCell ref="C22:C23"/>
    <mergeCell ref="D22:D23"/>
    <mergeCell ref="F12:F13"/>
    <mergeCell ref="C12:C13"/>
    <mergeCell ref="D12:D13"/>
    <mergeCell ref="A12:A13"/>
    <mergeCell ref="B12:B13"/>
    <mergeCell ref="C43:C47"/>
    <mergeCell ref="D43:D47"/>
    <mergeCell ref="A43:A47"/>
    <mergeCell ref="B43:B47"/>
    <mergeCell ref="E12:E13"/>
  </mergeCells>
  <phoneticPr fontId="0" type="noConversion"/>
  <pageMargins left="0.19685039370078741" right="0.19685039370078741" top="0.39370078740157483" bottom="0.19685039370078741" header="0" footer="0"/>
  <pageSetup paperSize="9" scale="81" fitToHeight="50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tabSelected="1" zoomScale="72" zoomScaleNormal="72" workbookViewId="0">
      <pane xSplit="7" ySplit="14" topLeftCell="H24" activePane="bottomRight" state="frozen"/>
      <selection pane="topRight" activeCell="H1" sqref="H1"/>
      <selection pane="bottomLeft" activeCell="A15" sqref="A15"/>
      <selection pane="bottomRight" activeCell="F24" sqref="F24"/>
    </sheetView>
  </sheetViews>
  <sheetFormatPr defaultColWidth="8.88671875" defaultRowHeight="13.8" x14ac:dyDescent="0.3"/>
  <cols>
    <col min="1" max="3" width="12" style="1" customWidth="1"/>
    <col min="4" max="4" width="40.6640625" style="1" customWidth="1"/>
    <col min="5" max="5" width="31" style="1" customWidth="1"/>
    <col min="6" max="6" width="22.44140625" style="1" customWidth="1"/>
    <col min="7" max="7" width="13.6640625" style="1" customWidth="1"/>
    <col min="8" max="8" width="17.33203125" style="1" customWidth="1"/>
    <col min="9" max="9" width="18.88671875" style="1" customWidth="1"/>
    <col min="10" max="10" width="16.88671875" style="1" customWidth="1"/>
  </cols>
  <sheetData>
    <row r="1" spans="1:12" x14ac:dyDescent="0.3">
      <c r="A1" s="15"/>
      <c r="B1" s="15"/>
      <c r="C1" s="15"/>
      <c r="D1" s="19"/>
      <c r="E1" s="19"/>
      <c r="F1" s="19"/>
      <c r="G1" s="15"/>
      <c r="H1" s="19" t="s">
        <v>115</v>
      </c>
      <c r="I1" s="19"/>
      <c r="J1"/>
    </row>
    <row r="2" spans="1:12" x14ac:dyDescent="0.3">
      <c r="A2" s="15"/>
      <c r="B2" s="15"/>
      <c r="C2" s="15"/>
      <c r="D2" s="19"/>
      <c r="E2" s="19"/>
      <c r="F2" s="19"/>
      <c r="G2" s="15"/>
      <c r="H2" s="68" t="s">
        <v>118</v>
      </c>
      <c r="I2" s="68"/>
      <c r="J2" s="68"/>
      <c r="K2" s="42"/>
      <c r="L2" s="42"/>
    </row>
    <row r="3" spans="1:12" x14ac:dyDescent="0.3">
      <c r="A3" s="15"/>
      <c r="B3" s="15"/>
      <c r="C3" s="15"/>
      <c r="D3" s="19"/>
      <c r="E3" s="19"/>
      <c r="F3" s="19"/>
      <c r="G3" s="15"/>
      <c r="H3" s="68" t="s">
        <v>119</v>
      </c>
      <c r="I3" s="68"/>
      <c r="J3" s="68"/>
      <c r="K3" s="42"/>
      <c r="L3" s="42"/>
    </row>
    <row r="4" spans="1:12" ht="13.5" customHeight="1" x14ac:dyDescent="0.3">
      <c r="A4" s="15"/>
      <c r="B4" s="15"/>
      <c r="C4" s="15"/>
      <c r="D4" s="16"/>
      <c r="E4" s="16"/>
      <c r="F4" s="16"/>
      <c r="G4" s="15"/>
      <c r="H4" s="60" t="s">
        <v>67</v>
      </c>
      <c r="I4" s="60"/>
      <c r="J4" s="60"/>
    </row>
    <row r="5" spans="1:12" ht="9" customHeight="1" x14ac:dyDescent="0.3">
      <c r="A5" s="15"/>
      <c r="B5" s="15"/>
      <c r="C5" s="15"/>
      <c r="D5" s="16"/>
      <c r="E5" s="16"/>
      <c r="F5" s="16"/>
      <c r="G5" s="15"/>
      <c r="H5" s="15"/>
      <c r="I5" s="54"/>
      <c r="J5" s="54"/>
    </row>
    <row r="6" spans="1:12" ht="23.25" customHeight="1" x14ac:dyDescent="0.3">
      <c r="A6" s="71" t="s">
        <v>117</v>
      </c>
      <c r="B6" s="71"/>
      <c r="C6" s="71"/>
      <c r="D6" s="71"/>
      <c r="E6" s="71"/>
      <c r="F6" s="71"/>
      <c r="G6" s="71"/>
      <c r="H6" s="71"/>
      <c r="I6" s="71"/>
      <c r="J6" s="71"/>
    </row>
    <row r="7" spans="1:12" ht="24.75" customHeight="1" x14ac:dyDescent="0.3">
      <c r="A7" s="71" t="s">
        <v>116</v>
      </c>
      <c r="B7" s="71"/>
      <c r="C7" s="71"/>
      <c r="D7" s="71"/>
      <c r="E7" s="71"/>
      <c r="F7" s="71"/>
      <c r="G7" s="71"/>
      <c r="H7" s="71"/>
      <c r="I7" s="71"/>
      <c r="J7" s="71"/>
    </row>
    <row r="8" spans="1:12" ht="25.5" customHeight="1" x14ac:dyDescent="0.3">
      <c r="A8" s="62" t="s">
        <v>68</v>
      </c>
      <c r="B8" s="62"/>
      <c r="C8" s="62"/>
      <c r="D8" s="62"/>
      <c r="E8" s="62"/>
      <c r="F8" s="62"/>
      <c r="G8" s="62"/>
      <c r="H8" s="62"/>
      <c r="I8" s="62"/>
      <c r="J8" s="62"/>
    </row>
    <row r="9" spans="1:12" ht="12.6" customHeight="1" x14ac:dyDescent="0.3">
      <c r="A9" s="17"/>
      <c r="B9" s="14"/>
      <c r="C9" s="14"/>
      <c r="D9" s="14"/>
      <c r="E9" s="14"/>
      <c r="F9" s="14"/>
      <c r="H9"/>
      <c r="I9"/>
      <c r="J9"/>
    </row>
    <row r="10" spans="1:12" x14ac:dyDescent="0.3">
      <c r="A10" s="17" t="s">
        <v>0</v>
      </c>
      <c r="F10" s="2"/>
      <c r="H10"/>
      <c r="I10"/>
      <c r="J10"/>
    </row>
    <row r="11" spans="1:12" x14ac:dyDescent="0.3">
      <c r="A11" s="1" t="s">
        <v>1</v>
      </c>
      <c r="J11" s="2" t="s">
        <v>2</v>
      </c>
    </row>
    <row r="12" spans="1:12" x14ac:dyDescent="0.3">
      <c r="A12" s="63" t="s">
        <v>3</v>
      </c>
      <c r="B12" s="63" t="s">
        <v>4</v>
      </c>
      <c r="C12" s="63" t="s">
        <v>5</v>
      </c>
      <c r="D12" s="58" t="s">
        <v>6</v>
      </c>
      <c r="E12" s="58" t="s">
        <v>7</v>
      </c>
      <c r="F12" s="63" t="s">
        <v>8</v>
      </c>
      <c r="G12" s="58" t="s">
        <v>9</v>
      </c>
      <c r="H12" s="58" t="s">
        <v>10</v>
      </c>
      <c r="I12" s="58" t="s">
        <v>11</v>
      </c>
      <c r="J12" s="58"/>
    </row>
    <row r="13" spans="1:12" ht="68.099999999999994" customHeight="1" x14ac:dyDescent="0.3">
      <c r="A13" s="58"/>
      <c r="B13" s="58"/>
      <c r="C13" s="58"/>
      <c r="D13" s="58"/>
      <c r="E13" s="58"/>
      <c r="F13" s="58"/>
      <c r="G13" s="58"/>
      <c r="H13" s="58"/>
      <c r="I13" s="53" t="s">
        <v>12</v>
      </c>
      <c r="J13" s="53" t="s">
        <v>13</v>
      </c>
    </row>
    <row r="14" spans="1:12" ht="15" customHeight="1" x14ac:dyDescent="0.3">
      <c r="A14" s="18">
        <v>1</v>
      </c>
      <c r="B14" s="18">
        <v>2</v>
      </c>
      <c r="C14" s="18">
        <v>3</v>
      </c>
      <c r="D14" s="18">
        <v>4</v>
      </c>
      <c r="E14" s="18">
        <v>5</v>
      </c>
      <c r="F14" s="18">
        <v>6</v>
      </c>
      <c r="G14" s="18">
        <v>7</v>
      </c>
      <c r="H14" s="18">
        <v>8</v>
      </c>
      <c r="I14" s="18">
        <v>9</v>
      </c>
      <c r="J14" s="18">
        <v>10</v>
      </c>
    </row>
    <row r="15" spans="1:12" ht="19.5" customHeight="1" x14ac:dyDescent="0.3">
      <c r="A15" s="4" t="s">
        <v>14</v>
      </c>
      <c r="B15" s="5" t="s">
        <v>15</v>
      </c>
      <c r="C15" s="5" t="s">
        <v>15</v>
      </c>
      <c r="D15" s="5" t="s">
        <v>16</v>
      </c>
      <c r="E15" s="5" t="s">
        <v>15</v>
      </c>
      <c r="F15" s="5" t="s">
        <v>15</v>
      </c>
      <c r="G15" s="6">
        <f>G16</f>
        <v>20863724</v>
      </c>
      <c r="H15" s="6">
        <f>H16</f>
        <v>16498160</v>
      </c>
      <c r="I15" s="6">
        <f>I16</f>
        <v>4365564</v>
      </c>
      <c r="J15" s="6">
        <f>J16</f>
        <v>2800000</v>
      </c>
    </row>
    <row r="16" spans="1:12" ht="19.5" customHeight="1" x14ac:dyDescent="0.3">
      <c r="A16" s="23" t="s">
        <v>78</v>
      </c>
      <c r="B16" s="5" t="s">
        <v>15</v>
      </c>
      <c r="C16" s="5" t="s">
        <v>15</v>
      </c>
      <c r="D16" s="5" t="s">
        <v>16</v>
      </c>
      <c r="E16" s="5" t="s">
        <v>15</v>
      </c>
      <c r="F16" s="5" t="s">
        <v>15</v>
      </c>
      <c r="G16" s="6">
        <f>SUM(G17:G37)</f>
        <v>20863724</v>
      </c>
      <c r="H16" s="6">
        <f>SUM(H17:H37)</f>
        <v>16498160</v>
      </c>
      <c r="I16" s="6">
        <f>SUM(I17:I37)</f>
        <v>4365564</v>
      </c>
      <c r="J16" s="6">
        <f>SUM(J17:J37)</f>
        <v>2800000</v>
      </c>
    </row>
    <row r="17" spans="1:10" s="1" customFormat="1" ht="46.95" hidden="1" customHeight="1" x14ac:dyDescent="0.3">
      <c r="A17" s="39" t="s">
        <v>123</v>
      </c>
      <c r="B17" s="8" t="s">
        <v>124</v>
      </c>
      <c r="C17" s="8" t="s">
        <v>125</v>
      </c>
      <c r="D17" s="45" t="s">
        <v>126</v>
      </c>
      <c r="E17" s="8" t="s">
        <v>107</v>
      </c>
      <c r="F17" s="8" t="s">
        <v>129</v>
      </c>
      <c r="G17" s="9">
        <f>SUM(H17:I17)</f>
        <v>77000</v>
      </c>
      <c r="H17" s="10">
        <f>77000</f>
        <v>77000</v>
      </c>
      <c r="I17" s="10"/>
      <c r="J17" s="10"/>
    </row>
    <row r="18" spans="1:10" ht="78" hidden="1" customHeight="1" x14ac:dyDescent="0.3">
      <c r="A18" s="7" t="s">
        <v>17</v>
      </c>
      <c r="B18" s="8" t="s">
        <v>18</v>
      </c>
      <c r="C18" s="8" t="s">
        <v>19</v>
      </c>
      <c r="D18" s="8" t="s">
        <v>20</v>
      </c>
      <c r="E18" s="8" t="s">
        <v>21</v>
      </c>
      <c r="F18" s="8" t="s">
        <v>130</v>
      </c>
      <c r="G18" s="9">
        <f t="shared" ref="G18:G33" si="0">SUM(H18:I18)</f>
        <v>90000</v>
      </c>
      <c r="H18" s="10">
        <v>90000</v>
      </c>
      <c r="I18" s="10">
        <v>0</v>
      </c>
      <c r="J18" s="10">
        <v>0</v>
      </c>
    </row>
    <row r="19" spans="1:10" ht="105" hidden="1" customHeight="1" x14ac:dyDescent="0.3">
      <c r="A19" s="7" t="s">
        <v>17</v>
      </c>
      <c r="B19" s="8" t="s">
        <v>18</v>
      </c>
      <c r="C19" s="8" t="s">
        <v>19</v>
      </c>
      <c r="D19" s="8" t="s">
        <v>20</v>
      </c>
      <c r="E19" s="8" t="s">
        <v>160</v>
      </c>
      <c r="F19" s="8" t="s">
        <v>161</v>
      </c>
      <c r="G19" s="9">
        <f t="shared" si="0"/>
        <v>10860</v>
      </c>
      <c r="H19" s="10">
        <v>10860</v>
      </c>
      <c r="I19" s="10">
        <v>0</v>
      </c>
      <c r="J19" s="10">
        <v>0</v>
      </c>
    </row>
    <row r="20" spans="1:10" ht="99" hidden="1" customHeight="1" x14ac:dyDescent="0.3">
      <c r="A20" s="7" t="s">
        <v>25</v>
      </c>
      <c r="B20" s="8" t="s">
        <v>26</v>
      </c>
      <c r="C20" s="8" t="s">
        <v>27</v>
      </c>
      <c r="D20" s="8" t="s">
        <v>28</v>
      </c>
      <c r="E20" s="8" t="s">
        <v>93</v>
      </c>
      <c r="F20" s="8" t="s">
        <v>127</v>
      </c>
      <c r="G20" s="9">
        <f t="shared" si="0"/>
        <v>1000000</v>
      </c>
      <c r="H20" s="10">
        <v>1000000</v>
      </c>
      <c r="I20" s="10">
        <v>0</v>
      </c>
      <c r="J20" s="10">
        <v>0</v>
      </c>
    </row>
    <row r="21" spans="1:10" ht="99" hidden="1" customHeight="1" x14ac:dyDescent="0.3">
      <c r="A21" s="55" t="s">
        <v>131</v>
      </c>
      <c r="B21" s="56" t="s">
        <v>132</v>
      </c>
      <c r="C21" s="56" t="s">
        <v>133</v>
      </c>
      <c r="D21" s="57" t="s">
        <v>134</v>
      </c>
      <c r="E21" s="8" t="s">
        <v>135</v>
      </c>
      <c r="F21" s="8" t="s">
        <v>158</v>
      </c>
      <c r="G21" s="9">
        <f t="shared" si="0"/>
        <v>720500</v>
      </c>
      <c r="H21" s="10">
        <v>720500</v>
      </c>
      <c r="I21" s="10"/>
      <c r="J21" s="10"/>
    </row>
    <row r="22" spans="1:10" ht="50.4" customHeight="1" x14ac:dyDescent="0.3">
      <c r="A22" s="85" t="s">
        <v>87</v>
      </c>
      <c r="B22" s="82" t="s">
        <v>88</v>
      </c>
      <c r="C22" s="82" t="s">
        <v>89</v>
      </c>
      <c r="D22" s="69" t="s">
        <v>90</v>
      </c>
      <c r="E22" s="8" t="s">
        <v>91</v>
      </c>
      <c r="F22" s="8" t="s">
        <v>136</v>
      </c>
      <c r="G22" s="9">
        <f t="shared" si="0"/>
        <v>1865000</v>
      </c>
      <c r="H22" s="10">
        <f>1655000-70000+280000</f>
        <v>1865000</v>
      </c>
      <c r="I22" s="10"/>
      <c r="J22" s="10"/>
    </row>
    <row r="23" spans="1:10" ht="82.95" hidden="1" customHeight="1" x14ac:dyDescent="0.3">
      <c r="A23" s="86"/>
      <c r="B23" s="83"/>
      <c r="C23" s="83"/>
      <c r="D23" s="81"/>
      <c r="E23" s="8" t="s">
        <v>99</v>
      </c>
      <c r="F23" s="8" t="s">
        <v>137</v>
      </c>
      <c r="G23" s="9">
        <f t="shared" si="0"/>
        <v>151800</v>
      </c>
      <c r="H23" s="10">
        <f>151800</f>
        <v>151800</v>
      </c>
      <c r="I23" s="10"/>
      <c r="J23" s="10"/>
    </row>
    <row r="24" spans="1:10" ht="203.4" customHeight="1" x14ac:dyDescent="0.3">
      <c r="A24" s="87"/>
      <c r="B24" s="84"/>
      <c r="C24" s="84"/>
      <c r="D24" s="70"/>
      <c r="E24" s="8" t="s">
        <v>181</v>
      </c>
      <c r="F24" s="8" t="s">
        <v>182</v>
      </c>
      <c r="G24" s="9">
        <f t="shared" si="0"/>
        <v>10000</v>
      </c>
      <c r="H24" s="10">
        <f>10000</f>
        <v>10000</v>
      </c>
      <c r="I24" s="10">
        <v>0</v>
      </c>
      <c r="J24" s="10">
        <v>0</v>
      </c>
    </row>
    <row r="25" spans="1:10" ht="54" hidden="1" customHeight="1" x14ac:dyDescent="0.3">
      <c r="A25" s="7" t="s">
        <v>31</v>
      </c>
      <c r="B25" s="8" t="s">
        <v>32</v>
      </c>
      <c r="C25" s="8" t="s">
        <v>33</v>
      </c>
      <c r="D25" s="8" t="s">
        <v>34</v>
      </c>
      <c r="E25" s="8" t="s">
        <v>162</v>
      </c>
      <c r="F25" s="8" t="s">
        <v>176</v>
      </c>
      <c r="G25" s="9">
        <f t="shared" si="0"/>
        <v>8313000</v>
      </c>
      <c r="H25" s="10">
        <f>6163000</f>
        <v>6163000</v>
      </c>
      <c r="I25" s="10">
        <f>206000-6000+550000+1400000</f>
        <v>2150000</v>
      </c>
      <c r="J25" s="10">
        <f>206000-6000+550000+1400000</f>
        <v>2150000</v>
      </c>
    </row>
    <row r="26" spans="1:10" s="1" customFormat="1" ht="96.6" customHeight="1" x14ac:dyDescent="0.3">
      <c r="A26" s="7" t="s">
        <v>138</v>
      </c>
      <c r="B26" s="8" t="s">
        <v>139</v>
      </c>
      <c r="C26" s="8" t="s">
        <v>140</v>
      </c>
      <c r="D26" s="8" t="s">
        <v>141</v>
      </c>
      <c r="E26" s="8" t="s">
        <v>142</v>
      </c>
      <c r="F26" s="8" t="s">
        <v>170</v>
      </c>
      <c r="G26" s="9">
        <f t="shared" si="0"/>
        <v>350000</v>
      </c>
      <c r="H26" s="10">
        <f>250000+100000</f>
        <v>350000</v>
      </c>
      <c r="I26" s="10"/>
      <c r="J26" s="10"/>
    </row>
    <row r="27" spans="1:10" ht="93" hidden="1" customHeight="1" x14ac:dyDescent="0.3">
      <c r="A27" s="7" t="s">
        <v>128</v>
      </c>
      <c r="B27" s="8" t="s">
        <v>143</v>
      </c>
      <c r="C27" s="8" t="s">
        <v>39</v>
      </c>
      <c r="D27" s="8" t="s">
        <v>144</v>
      </c>
      <c r="E27" s="8" t="s">
        <v>156</v>
      </c>
      <c r="F27" s="8" t="s">
        <v>157</v>
      </c>
      <c r="G27" s="9">
        <f>SUM(H27:I27)</f>
        <v>250000</v>
      </c>
      <c r="H27" s="10"/>
      <c r="I27" s="10">
        <v>250000</v>
      </c>
      <c r="J27" s="10">
        <v>250000</v>
      </c>
    </row>
    <row r="28" spans="1:10" ht="55.5" hidden="1" customHeight="1" x14ac:dyDescent="0.3">
      <c r="A28" s="7" t="s">
        <v>37</v>
      </c>
      <c r="B28" s="8" t="s">
        <v>38</v>
      </c>
      <c r="C28" s="8" t="s">
        <v>39</v>
      </c>
      <c r="D28" s="8" t="s">
        <v>40</v>
      </c>
      <c r="E28" s="8" t="s">
        <v>41</v>
      </c>
      <c r="F28" s="8" t="s">
        <v>159</v>
      </c>
      <c r="G28" s="9">
        <f t="shared" si="0"/>
        <v>10000</v>
      </c>
      <c r="H28" s="10">
        <v>10000</v>
      </c>
      <c r="I28" s="10">
        <v>0</v>
      </c>
      <c r="J28" s="10">
        <v>0</v>
      </c>
    </row>
    <row r="29" spans="1:10" ht="55.5" hidden="1" customHeight="1" x14ac:dyDescent="0.3">
      <c r="A29" s="7" t="s">
        <v>80</v>
      </c>
      <c r="B29" s="8" t="s">
        <v>81</v>
      </c>
      <c r="C29" s="8" t="s">
        <v>45</v>
      </c>
      <c r="D29" s="8" t="s">
        <v>82</v>
      </c>
      <c r="E29" s="8" t="s">
        <v>94</v>
      </c>
      <c r="F29" s="8" t="s">
        <v>164</v>
      </c>
      <c r="G29" s="9">
        <f t="shared" si="0"/>
        <v>50000</v>
      </c>
      <c r="H29" s="10">
        <f>50000</f>
        <v>50000</v>
      </c>
      <c r="I29" s="10"/>
      <c r="J29" s="10"/>
    </row>
    <row r="30" spans="1:10" ht="54" hidden="1" customHeight="1" x14ac:dyDescent="0.3">
      <c r="A30" s="7" t="s">
        <v>43</v>
      </c>
      <c r="B30" s="8" t="s">
        <v>44</v>
      </c>
      <c r="C30" s="8" t="s">
        <v>45</v>
      </c>
      <c r="D30" s="8" t="s">
        <v>46</v>
      </c>
      <c r="E30" s="8" t="s">
        <v>94</v>
      </c>
      <c r="F30" s="8" t="s">
        <v>164</v>
      </c>
      <c r="G30" s="9">
        <f t="shared" si="0"/>
        <v>1220314</v>
      </c>
      <c r="H30" s="10">
        <f>200000</f>
        <v>200000</v>
      </c>
      <c r="I30" s="10">
        <f>144000+876314</f>
        <v>1020314</v>
      </c>
      <c r="J30" s="10">
        <v>0</v>
      </c>
    </row>
    <row r="31" spans="1:10" ht="60.6" hidden="1" customHeight="1" x14ac:dyDescent="0.3">
      <c r="A31" s="7" t="s">
        <v>83</v>
      </c>
      <c r="B31" s="8" t="s">
        <v>84</v>
      </c>
      <c r="C31" s="8" t="s">
        <v>85</v>
      </c>
      <c r="D31" s="8" t="s">
        <v>86</v>
      </c>
      <c r="E31" s="8" t="s">
        <v>94</v>
      </c>
      <c r="F31" s="8" t="s">
        <v>164</v>
      </c>
      <c r="G31" s="9">
        <f t="shared" si="0"/>
        <v>300000</v>
      </c>
      <c r="H31" s="10"/>
      <c r="I31" s="10">
        <f>300000</f>
        <v>300000</v>
      </c>
      <c r="J31" s="10">
        <f>300000</f>
        <v>300000</v>
      </c>
    </row>
    <row r="32" spans="1:10" ht="54.75" hidden="1" customHeight="1" x14ac:dyDescent="0.3">
      <c r="A32" s="7" t="s">
        <v>49</v>
      </c>
      <c r="B32" s="8" t="s">
        <v>50</v>
      </c>
      <c r="C32" s="8" t="s">
        <v>51</v>
      </c>
      <c r="D32" s="8" t="s">
        <v>52</v>
      </c>
      <c r="E32" s="8" t="s">
        <v>53</v>
      </c>
      <c r="F32" s="8" t="s">
        <v>175</v>
      </c>
      <c r="G32" s="9">
        <f t="shared" si="0"/>
        <v>100000</v>
      </c>
      <c r="H32" s="10">
        <v>0</v>
      </c>
      <c r="I32" s="10">
        <f>1500000-1400000</f>
        <v>100000</v>
      </c>
      <c r="J32" s="10">
        <f>1500000-1400000</f>
        <v>100000</v>
      </c>
    </row>
    <row r="33" spans="1:10" ht="41.4" hidden="1" x14ac:dyDescent="0.3">
      <c r="A33" s="7" t="s">
        <v>55</v>
      </c>
      <c r="B33" s="8" t="s">
        <v>56</v>
      </c>
      <c r="C33" s="8" t="s">
        <v>51</v>
      </c>
      <c r="D33" s="8" t="s">
        <v>57</v>
      </c>
      <c r="E33" s="8" t="s">
        <v>53</v>
      </c>
      <c r="F33" s="8" t="s">
        <v>175</v>
      </c>
      <c r="G33" s="9">
        <f t="shared" si="0"/>
        <v>5800000</v>
      </c>
      <c r="H33" s="10">
        <f>5750000-250000+300000</f>
        <v>5800000</v>
      </c>
      <c r="I33" s="10">
        <v>0</v>
      </c>
      <c r="J33" s="10">
        <v>0</v>
      </c>
    </row>
    <row r="34" spans="1:10" ht="27.6" hidden="1" x14ac:dyDescent="0.3">
      <c r="A34" s="7" t="s">
        <v>178</v>
      </c>
      <c r="B34" s="8" t="s">
        <v>179</v>
      </c>
      <c r="C34" s="8" t="s">
        <v>60</v>
      </c>
      <c r="D34" s="8" t="s">
        <v>180</v>
      </c>
      <c r="E34" s="66" t="s">
        <v>62</v>
      </c>
      <c r="F34" s="66" t="s">
        <v>63</v>
      </c>
      <c r="G34" s="9">
        <f>SUM(H34:I34)</f>
        <v>0</v>
      </c>
      <c r="H34" s="10"/>
      <c r="I34" s="10">
        <v>0</v>
      </c>
      <c r="J34" s="10">
        <v>0</v>
      </c>
    </row>
    <row r="35" spans="1:10" ht="50.25" customHeight="1" x14ac:dyDescent="0.3">
      <c r="A35" s="7" t="s">
        <v>58</v>
      </c>
      <c r="B35" s="8" t="s">
        <v>59</v>
      </c>
      <c r="C35" s="8" t="s">
        <v>60</v>
      </c>
      <c r="D35" s="8" t="s">
        <v>61</v>
      </c>
      <c r="E35" s="67"/>
      <c r="F35" s="67"/>
      <c r="G35" s="9">
        <f>SUM(H35:I35)</f>
        <v>445250</v>
      </c>
      <c r="H35" s="10">
        <v>0</v>
      </c>
      <c r="I35" s="10">
        <f>39400+7200+300000+49650+49000</f>
        <v>445250</v>
      </c>
      <c r="J35" s="10">
        <v>0</v>
      </c>
    </row>
    <row r="36" spans="1:10" ht="63.6" hidden="1" customHeight="1" x14ac:dyDescent="0.3">
      <c r="A36" s="7" t="s">
        <v>71</v>
      </c>
      <c r="B36" s="8" t="s">
        <v>72</v>
      </c>
      <c r="C36" s="8" t="s">
        <v>73</v>
      </c>
      <c r="D36" s="8" t="s">
        <v>74</v>
      </c>
      <c r="E36" s="8" t="s">
        <v>41</v>
      </c>
      <c r="F36" s="8" t="s">
        <v>159</v>
      </c>
      <c r="G36" s="9">
        <f>SUM(H36:I36)</f>
        <v>100000</v>
      </c>
      <c r="H36" s="10">
        <v>0</v>
      </c>
      <c r="I36" s="10">
        <v>100000</v>
      </c>
      <c r="J36" s="10">
        <v>0</v>
      </c>
    </row>
    <row r="37" spans="1:10" ht="51.6" hidden="1" customHeight="1" x14ac:dyDescent="0.3">
      <c r="A37" s="7" t="s">
        <v>75</v>
      </c>
      <c r="B37" s="8" t="s">
        <v>76</v>
      </c>
      <c r="C37" s="8" t="s">
        <v>73</v>
      </c>
      <c r="D37" s="8" t="s">
        <v>77</v>
      </c>
      <c r="E37" s="8" t="s">
        <v>41</v>
      </c>
      <c r="F37" s="8" t="s">
        <v>159</v>
      </c>
      <c r="G37" s="9">
        <f>SUM(H37:I37)</f>
        <v>0</v>
      </c>
      <c r="H37" s="10">
        <v>0</v>
      </c>
      <c r="I37" s="10">
        <f>-100000+100000</f>
        <v>0</v>
      </c>
      <c r="J37" s="10">
        <v>0</v>
      </c>
    </row>
    <row r="38" spans="1:10" ht="33" customHeight="1" x14ac:dyDescent="0.3">
      <c r="A38" s="30" t="s">
        <v>100</v>
      </c>
      <c r="B38" s="27"/>
      <c r="C38" s="28"/>
      <c r="D38" s="29" t="s">
        <v>101</v>
      </c>
      <c r="E38" s="8"/>
      <c r="F38" s="8"/>
      <c r="G38" s="6">
        <f>G39</f>
        <v>1496000</v>
      </c>
      <c r="H38" s="6">
        <f>H39</f>
        <v>1496000</v>
      </c>
      <c r="I38" s="6">
        <f>I39</f>
        <v>0</v>
      </c>
      <c r="J38" s="6">
        <f>J39</f>
        <v>0</v>
      </c>
    </row>
    <row r="39" spans="1:10" ht="30.6" customHeight="1" x14ac:dyDescent="0.3">
      <c r="A39" s="30" t="s">
        <v>102</v>
      </c>
      <c r="B39" s="27"/>
      <c r="C39" s="28"/>
      <c r="D39" s="29" t="s">
        <v>101</v>
      </c>
      <c r="E39" s="8"/>
      <c r="F39" s="8"/>
      <c r="G39" s="6">
        <f>SUM(G40:G41)</f>
        <v>1496000</v>
      </c>
      <c r="H39" s="6">
        <f>SUM(H40:H41)</f>
        <v>1496000</v>
      </c>
      <c r="I39" s="6">
        <f>SUM(I40:I41)</f>
        <v>0</v>
      </c>
      <c r="J39" s="6">
        <f>SUM(J40:J41)</f>
        <v>0</v>
      </c>
    </row>
    <row r="40" spans="1:10" ht="53.4" customHeight="1" x14ac:dyDescent="0.3">
      <c r="A40" s="25" t="s">
        <v>151</v>
      </c>
      <c r="B40" s="25" t="s">
        <v>152</v>
      </c>
      <c r="C40" s="26" t="s">
        <v>153</v>
      </c>
      <c r="D40" s="26" t="s">
        <v>154</v>
      </c>
      <c r="E40" s="8" t="s">
        <v>166</v>
      </c>
      <c r="F40" s="8" t="s">
        <v>165</v>
      </c>
      <c r="G40" s="9">
        <f>SUM(H40:I40)</f>
        <v>540000</v>
      </c>
      <c r="H40" s="49">
        <f>500000+40000</f>
        <v>540000</v>
      </c>
      <c r="I40" s="6"/>
      <c r="J40" s="6"/>
    </row>
    <row r="41" spans="1:10" ht="60.6" customHeight="1" x14ac:dyDescent="0.3">
      <c r="A41" s="25" t="s">
        <v>103</v>
      </c>
      <c r="B41" s="25" t="s">
        <v>104</v>
      </c>
      <c r="C41" s="26" t="s">
        <v>105</v>
      </c>
      <c r="D41" s="26" t="s">
        <v>106</v>
      </c>
      <c r="E41" s="8" t="s">
        <v>107</v>
      </c>
      <c r="F41" s="8" t="s">
        <v>122</v>
      </c>
      <c r="G41" s="9">
        <f>SUM(H41:I41)</f>
        <v>956000</v>
      </c>
      <c r="H41" s="10">
        <f>876000+80000</f>
        <v>956000</v>
      </c>
      <c r="I41" s="10"/>
      <c r="J41" s="10"/>
    </row>
    <row r="42" spans="1:10" s="38" customFormat="1" ht="24" customHeight="1" x14ac:dyDescent="0.3">
      <c r="A42" s="33" t="s">
        <v>108</v>
      </c>
      <c r="B42" s="34"/>
      <c r="C42" s="35"/>
      <c r="D42" s="36" t="s">
        <v>109</v>
      </c>
      <c r="E42" s="37"/>
      <c r="F42" s="37"/>
      <c r="G42" s="6">
        <f>G43</f>
        <v>1924460</v>
      </c>
      <c r="H42" s="6">
        <f t="shared" ref="H42:J43" si="1">H43</f>
        <v>1924460</v>
      </c>
      <c r="I42" s="6">
        <f t="shared" si="1"/>
        <v>0</v>
      </c>
      <c r="J42" s="6">
        <f t="shared" si="1"/>
        <v>0</v>
      </c>
    </row>
    <row r="43" spans="1:10" s="38" customFormat="1" ht="24" customHeight="1" x14ac:dyDescent="0.3">
      <c r="A43" s="33" t="s">
        <v>110</v>
      </c>
      <c r="B43" s="34"/>
      <c r="C43" s="35"/>
      <c r="D43" s="36" t="s">
        <v>109</v>
      </c>
      <c r="E43" s="37"/>
      <c r="F43" s="37"/>
      <c r="G43" s="6">
        <f>SUM(G44:G50)</f>
        <v>1924460</v>
      </c>
      <c r="H43" s="6">
        <f>SUM(H44:H50)</f>
        <v>1924460</v>
      </c>
      <c r="I43" s="6">
        <f t="shared" si="1"/>
        <v>0</v>
      </c>
      <c r="J43" s="6">
        <f t="shared" si="1"/>
        <v>0</v>
      </c>
    </row>
    <row r="44" spans="1:10" ht="47.4" customHeight="1" x14ac:dyDescent="0.3">
      <c r="A44" s="39" t="s">
        <v>111</v>
      </c>
      <c r="B44" s="39" t="s">
        <v>112</v>
      </c>
      <c r="C44" s="40" t="s">
        <v>113</v>
      </c>
      <c r="D44" s="40" t="s">
        <v>114</v>
      </c>
      <c r="E44" s="8" t="s">
        <v>91</v>
      </c>
      <c r="F44" s="8" t="s">
        <v>171</v>
      </c>
      <c r="G44" s="9">
        <f t="shared" ref="G44:G50" si="2">SUM(H44:I44)</f>
        <v>1354560</v>
      </c>
      <c r="H44" s="10">
        <f>70000+784560+300000+200000</f>
        <v>1354560</v>
      </c>
      <c r="I44" s="10">
        <v>0</v>
      </c>
      <c r="J44" s="10">
        <v>0</v>
      </c>
    </row>
    <row r="45" spans="1:10" ht="47.4" hidden="1" customHeight="1" x14ac:dyDescent="0.3">
      <c r="A45" s="72" t="s">
        <v>145</v>
      </c>
      <c r="B45" s="72" t="s">
        <v>146</v>
      </c>
      <c r="C45" s="75" t="s">
        <v>113</v>
      </c>
      <c r="D45" s="78" t="s">
        <v>147</v>
      </c>
      <c r="E45" s="8" t="s">
        <v>62</v>
      </c>
      <c r="F45" s="8" t="s">
        <v>63</v>
      </c>
      <c r="G45" s="9">
        <f t="shared" si="2"/>
        <v>339900</v>
      </c>
      <c r="H45" s="10">
        <f>339900</f>
        <v>339900</v>
      </c>
      <c r="I45" s="10">
        <v>0</v>
      </c>
      <c r="J45" s="10">
        <v>0</v>
      </c>
    </row>
    <row r="46" spans="1:10" ht="47.4" hidden="1" customHeight="1" x14ac:dyDescent="0.3">
      <c r="A46" s="73"/>
      <c r="B46" s="73"/>
      <c r="C46" s="76"/>
      <c r="D46" s="79"/>
      <c r="E46" s="8" t="s">
        <v>148</v>
      </c>
      <c r="F46" s="8" t="s">
        <v>185</v>
      </c>
      <c r="G46" s="9">
        <f t="shared" si="2"/>
        <v>90000</v>
      </c>
      <c r="H46" s="10">
        <f>40000+50000</f>
        <v>90000</v>
      </c>
      <c r="I46" s="10">
        <v>0</v>
      </c>
      <c r="J46" s="10">
        <v>0</v>
      </c>
    </row>
    <row r="47" spans="1:10" ht="47.4" hidden="1" customHeight="1" x14ac:dyDescent="0.3">
      <c r="A47" s="73"/>
      <c r="B47" s="73"/>
      <c r="C47" s="76"/>
      <c r="D47" s="79"/>
      <c r="E47" s="8" t="s">
        <v>172</v>
      </c>
      <c r="F47" s="8" t="s">
        <v>174</v>
      </c>
      <c r="G47" s="9">
        <f t="shared" si="2"/>
        <v>50000</v>
      </c>
      <c r="H47" s="10">
        <f>50000</f>
        <v>50000</v>
      </c>
      <c r="I47" s="10">
        <v>0</v>
      </c>
      <c r="J47" s="10">
        <v>0</v>
      </c>
    </row>
    <row r="48" spans="1:10" ht="83.4" hidden="1" customHeight="1" x14ac:dyDescent="0.3">
      <c r="A48" s="73"/>
      <c r="B48" s="73"/>
      <c r="C48" s="76"/>
      <c r="D48" s="79"/>
      <c r="E48" s="8" t="s">
        <v>149</v>
      </c>
      <c r="F48" s="8" t="s">
        <v>150</v>
      </c>
      <c r="G48" s="9">
        <f t="shared" si="2"/>
        <v>20000</v>
      </c>
      <c r="H48" s="10">
        <v>20000</v>
      </c>
      <c r="I48" s="10">
        <v>0</v>
      </c>
      <c r="J48" s="10">
        <v>0</v>
      </c>
    </row>
    <row r="49" spans="1:10" ht="83.4" hidden="1" customHeight="1" x14ac:dyDescent="0.3">
      <c r="A49" s="73"/>
      <c r="B49" s="73"/>
      <c r="C49" s="76"/>
      <c r="D49" s="79"/>
      <c r="E49" s="8" t="s">
        <v>167</v>
      </c>
      <c r="F49" s="8" t="s">
        <v>168</v>
      </c>
      <c r="G49" s="9">
        <f t="shared" ref="G49" si="3">SUM(H49:I49)</f>
        <v>50000</v>
      </c>
      <c r="H49" s="10">
        <v>50000</v>
      </c>
      <c r="I49" s="10">
        <v>0</v>
      </c>
      <c r="J49" s="10">
        <v>0</v>
      </c>
    </row>
    <row r="50" spans="1:10" ht="57" customHeight="1" x14ac:dyDescent="0.3">
      <c r="A50" s="74"/>
      <c r="B50" s="74"/>
      <c r="C50" s="77"/>
      <c r="D50" s="80"/>
      <c r="E50" s="8" t="s">
        <v>183</v>
      </c>
      <c r="F50" s="8" t="s">
        <v>184</v>
      </c>
      <c r="G50" s="9">
        <f t="shared" si="2"/>
        <v>20000</v>
      </c>
      <c r="H50" s="10">
        <f>20000</f>
        <v>20000</v>
      </c>
      <c r="I50" s="10">
        <v>0</v>
      </c>
      <c r="J50" s="10">
        <v>0</v>
      </c>
    </row>
    <row r="51" spans="1:10" ht="21.75" customHeight="1" x14ac:dyDescent="0.3">
      <c r="A51" s="11" t="s">
        <v>65</v>
      </c>
      <c r="B51" s="11" t="s">
        <v>65</v>
      </c>
      <c r="C51" s="11" t="s">
        <v>65</v>
      </c>
      <c r="D51" s="12" t="s">
        <v>64</v>
      </c>
      <c r="E51" s="12" t="s">
        <v>65</v>
      </c>
      <c r="F51" s="12" t="s">
        <v>65</v>
      </c>
      <c r="G51" s="13">
        <f>G15+G38+G42</f>
        <v>24284184</v>
      </c>
      <c r="H51" s="13">
        <f>H15+H38+H42</f>
        <v>19918620</v>
      </c>
      <c r="I51" s="13">
        <f>I15+I38+I42</f>
        <v>4365564</v>
      </c>
      <c r="J51" s="13">
        <f>J15+J38+J42</f>
        <v>2800000</v>
      </c>
    </row>
    <row r="52" spans="1:10" ht="17.25" customHeight="1" x14ac:dyDescent="0.3">
      <c r="A52" s="51"/>
      <c r="B52" s="51"/>
      <c r="C52" s="51"/>
      <c r="D52" s="52"/>
      <c r="E52" s="52"/>
      <c r="F52" s="52"/>
      <c r="G52" s="50"/>
      <c r="H52" s="50"/>
      <c r="I52" s="50"/>
      <c r="J52" s="50"/>
    </row>
    <row r="53" spans="1:10" s="22" customFormat="1" ht="18" x14ac:dyDescent="0.35">
      <c r="A53" s="20" t="s">
        <v>69</v>
      </c>
      <c r="B53" s="20"/>
      <c r="C53" s="21"/>
      <c r="D53" s="21"/>
      <c r="E53" s="20"/>
      <c r="F53" s="21"/>
      <c r="G53" s="21"/>
      <c r="I53" s="20" t="s">
        <v>155</v>
      </c>
    </row>
  </sheetData>
  <mergeCells count="25">
    <mergeCell ref="A8:J8"/>
    <mergeCell ref="H2:J2"/>
    <mergeCell ref="H3:J3"/>
    <mergeCell ref="H4:J4"/>
    <mergeCell ref="A6:J6"/>
    <mergeCell ref="A7:J7"/>
    <mergeCell ref="A12:A13"/>
    <mergeCell ref="B12:B13"/>
    <mergeCell ref="C12:C13"/>
    <mergeCell ref="D12:D13"/>
    <mergeCell ref="E12:E13"/>
    <mergeCell ref="E34:E35"/>
    <mergeCell ref="F34:F35"/>
    <mergeCell ref="G12:G13"/>
    <mergeCell ref="H12:H13"/>
    <mergeCell ref="I12:J12"/>
    <mergeCell ref="F12:F13"/>
    <mergeCell ref="D22:D24"/>
    <mergeCell ref="A45:A50"/>
    <mergeCell ref="B45:B50"/>
    <mergeCell ref="C45:C50"/>
    <mergeCell ref="D45:D50"/>
    <mergeCell ref="B22:B24"/>
    <mergeCell ref="A22:A24"/>
    <mergeCell ref="C22:C24"/>
  </mergeCells>
  <pageMargins left="0.19685039370078741" right="0.19685039370078741" top="0.39370078740157483" bottom="0.19685039370078741" header="0" footer="0"/>
  <pageSetup paperSize="9" scale="81"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9</vt:i4>
      </vt:variant>
    </vt:vector>
  </HeadingPairs>
  <TitlesOfParts>
    <vt:vector size="14" baseType="lpstr">
      <vt:lpstr>початково</vt:lpstr>
      <vt:lpstr>ЗМІНИ від 03.03.21</vt:lpstr>
      <vt:lpstr>ЗМІНИ від 24.03.21</vt:lpstr>
      <vt:lpstr>ЗМІНИ від 23.04.21</vt:lpstr>
      <vt:lpstr>ЗМІНИ від 30.06.21</vt:lpstr>
      <vt:lpstr>'ЗМІНИ від 03.03.21'!Заголовки_для_друку</vt:lpstr>
      <vt:lpstr>'ЗМІНИ від 23.04.21'!Заголовки_для_друку</vt:lpstr>
      <vt:lpstr>'ЗМІНИ від 24.03.21'!Заголовки_для_друку</vt:lpstr>
      <vt:lpstr>'ЗМІНИ від 30.06.21'!Заголовки_для_друку</vt:lpstr>
      <vt:lpstr>початково!Заголовки_для_друку</vt:lpstr>
      <vt:lpstr>'ЗМІНИ від 03.03.21'!Область_друку</vt:lpstr>
      <vt:lpstr>'ЗМІНИ від 23.04.21'!Область_друку</vt:lpstr>
      <vt:lpstr>'ЗМІНИ від 24.03.21'!Область_друку</vt:lpstr>
      <vt:lpstr>'ЗМІНИ від 30.06.21'!Область_друку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2021-06-28T13:42:34Z</cp:lastPrinted>
  <dcterms:created xsi:type="dcterms:W3CDTF">2020-12-26T13:55:47Z</dcterms:created>
  <dcterms:modified xsi:type="dcterms:W3CDTF">2021-06-30T12:39:51Z</dcterms:modified>
</cp:coreProperties>
</file>